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trlProps/ctrlProp3.xml" ContentType="application/vnd.ms-excel.controlproperties+xml"/>
  <Override PartName="/xl/ctrlProps/ctrlProp4.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omments3.xml" ContentType="application/vnd.openxmlformats-officedocument.spreadsheetml.comments+xml"/>
  <Override PartName="/xl/drawings/drawing5.xml" ContentType="application/vnd.openxmlformats-officedocument.drawing+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drawings/drawing6.xml" ContentType="application/vnd.openxmlformats-officedocument.drawing+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7.xml" ContentType="application/vnd.openxmlformats-officedocument.drawing+xml"/>
  <Override PartName="/xl/ctrlProps/ctrlProp43.xml" ContentType="application/vnd.ms-excel.controlproperties+xml"/>
  <Override PartName="/xl/ctrlProps/ctrlProp44.xml" ContentType="application/vnd.ms-excel.controlproperties+xml"/>
  <Override PartName="/xl/comments7.xml" ContentType="application/vnd.openxmlformats-officedocument.spreadsheetml.comments+xml"/>
  <Override PartName="/xl/drawings/drawing8.xml" ContentType="application/vnd.openxmlformats-officedocument.drawing+xml"/>
  <Override PartName="/xl/ctrlProps/ctrlProp45.xml" ContentType="application/vnd.ms-excel.controlproperties+xml"/>
  <Override PartName="/xl/ctrlProps/ctrlProp46.xml" ContentType="application/vnd.ms-excel.controlpropertie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updateLinks="never" codeName="ThisWorkbook" defaultThemeVersion="124226"/>
  <mc:AlternateContent xmlns:mc="http://schemas.openxmlformats.org/markup-compatibility/2006">
    <mc:Choice Requires="x15">
      <x15ac:absPath xmlns:x15ac="http://schemas.microsoft.com/office/spreadsheetml/2010/11/ac" url="https://uio.sharepoint.com/sites/VAForvaltning/Delte dokumenter/Prosessteam Prosjekt/02 A3-er og prosjekter/PreAward/Simuleringsmal - versjonshåndtering/"/>
    </mc:Choice>
  </mc:AlternateContent>
  <xr:revisionPtr revIDLastSave="128" documentId="8_{39434F2D-122D-49C9-B46C-DB941E831394}" xr6:coauthVersionLast="47" xr6:coauthVersionMax="47" xr10:uidLastSave="{1719AA28-F5FC-49D7-B98A-2730922C1D8B}"/>
  <bookViews>
    <workbookView xWindow="-120" yWindow="-120" windowWidth="29040" windowHeight="17520" tabRatio="921" firstSheet="1" activeTab="1" xr2:uid="{00000000-000D-0000-FFFF-FFFF00000000}"/>
  </bookViews>
  <sheets>
    <sheet name="Forside" sheetId="57" state="hidden" r:id="rId1"/>
    <sheet name="Registrering" sheetId="67" r:id="rId2"/>
    <sheet name="Budsjett" sheetId="30" r:id="rId3"/>
    <sheet name="Budsjett_FL" sheetId="74" state="hidden" r:id="rId4"/>
    <sheet name="Budsjett oppdrag" sheetId="70" state="hidden" r:id="rId5"/>
    <sheet name="Konferansemal" sheetId="64" state="hidden" r:id="rId6"/>
    <sheet name="Leiested" sheetId="52" r:id="rId7"/>
    <sheet name="Prosjektcontroller" sheetId="59" state="hidden" r:id="rId8"/>
    <sheet name="Prosjektcontroller_FL" sheetId="68" state="hidden" r:id="rId9"/>
    <sheet name="Prosjektleder" sheetId="65" state="hidden" r:id="rId10"/>
    <sheet name="Prosjektleder_FL" sheetId="69" state="hidden" r:id="rId11"/>
    <sheet name="Prosjekteier" sheetId="66" state="hidden" r:id="rId12"/>
    <sheet name="Prosjekteier_FL" sheetId="75" state="hidden" r:id="rId13"/>
    <sheet name="Intern budsjett oppdrag" sheetId="71" state="hidden" r:id="rId14"/>
    <sheet name="Tabeller" sheetId="32" state="hidden" r:id="rId15"/>
    <sheet name="NFR-budsjett" sheetId="73" state="hidden" r:id="rId16"/>
    <sheet name="RCN budget" sheetId="46" state="hidden" r:id="rId17"/>
    <sheet name="NFR - Inkl.partnere" sheetId="76" state="hidden" r:id="rId18"/>
    <sheet name="NFR-budsjett_FL" sheetId="82" state="hidden" r:id="rId19"/>
    <sheet name="RCN budget_FL" sheetId="83" state="hidden" r:id="rId20"/>
    <sheet name="NFR - Inkl.partnere_FL" sheetId="84" state="hidden" r:id="rId21"/>
    <sheet name="NFR-budsjett-SFF" sheetId="61" state="hidden" r:id="rId22"/>
    <sheet name="NFR - Inkl. partnere SFF" sheetId="94" state="hidden" r:id="rId23"/>
    <sheet name="SFF-tilleggsfin.eksist." sheetId="80" state="hidden" r:id="rId24"/>
    <sheet name="SFF-tilleggsfin.nye" sheetId="81" state="hidden" r:id="rId25"/>
    <sheet name="Eksternt tilbud oppdrag" sheetId="63" state="hidden" r:id="rId26"/>
    <sheet name="Endringslogg" sheetId="53" state="hidden" r:id="rId27"/>
    <sheet name="NFR - Partner 1" sheetId="77" state="hidden" r:id="rId28"/>
    <sheet name="NFR - Partner 2" sheetId="78" state="hidden" r:id="rId29"/>
    <sheet name="NFR - Partner 3" sheetId="79" state="hidden" r:id="rId30"/>
    <sheet name="NFR - Partner 4" sheetId="85" state="hidden" r:id="rId31"/>
    <sheet name="NFR - Partner 5" sheetId="86" state="hidden" r:id="rId32"/>
    <sheet name="NFR - Partner 6" sheetId="87" state="hidden" r:id="rId33"/>
    <sheet name="NFR - Partner 7" sheetId="88" state="hidden" r:id="rId34"/>
    <sheet name="NFR - Partner 8" sheetId="89" state="hidden" r:id="rId35"/>
    <sheet name="NFR - Partner 9" sheetId="90" state="hidden" r:id="rId36"/>
    <sheet name="NFR - Partner 10" sheetId="91" state="hidden" r:id="rId37"/>
    <sheet name="NFR SFF - Partner 1" sheetId="93" state="hidden" r:id="rId38"/>
    <sheet name="NFR SFF - Partner 2" sheetId="95" state="hidden" r:id="rId39"/>
    <sheet name="NFR SFF - Partner 3" sheetId="96" state="hidden" r:id="rId40"/>
    <sheet name="NFR SFF - Partner 4" sheetId="97" state="hidden" r:id="rId41"/>
    <sheet name="NFR SFF - Partner 5" sheetId="98" state="hidden" r:id="rId42"/>
    <sheet name="NFR SFF - Partner 6" sheetId="99" state="hidden" r:id="rId43"/>
    <sheet name="NFR SFF - Partner 7" sheetId="100" state="hidden" r:id="rId44"/>
    <sheet name="NFR SFF - Partner 8" sheetId="101" state="hidden" r:id="rId45"/>
    <sheet name="NFR SFF - Partner 9" sheetId="102" state="hidden" r:id="rId46"/>
    <sheet name="NFR SFF - Partner 10" sheetId="103" state="hidden" r:id="rId47"/>
  </sheets>
  <externalReferences>
    <externalReference r:id="rId48"/>
    <externalReference r:id="rId49"/>
    <externalReference r:id="rId50"/>
    <externalReference r:id="rId51"/>
  </externalReferences>
  <definedNames>
    <definedName name="_xlnm.Print_Area" localSheetId="2">Budsjett!$B$1:$U$83</definedName>
    <definedName name="_xlnm.Print_Area" localSheetId="3">Budsjett_FL!$B$1:$U$90</definedName>
    <definedName name="_xlnm.Print_Area" localSheetId="25">'Eksternt tilbud oppdrag'!$A$1:$L$18,'Eksternt tilbud oppdrag'!$A$20:$I$47,'Eksternt tilbud oppdrag'!$A$54:$D$72</definedName>
    <definedName name="_xlnm.Print_Area" localSheetId="5">Konferansemal!$B$1:$T$38</definedName>
    <definedName name="_xlnm.Print_Area" localSheetId="6">Leiested!$A$1:$P$64</definedName>
    <definedName name="_xlnm.Print_Area" localSheetId="7">Prosjektcontroller!$B$1:$M$55</definedName>
    <definedName name="_xlnm.Print_Area" localSheetId="8">Prosjektcontroller_FL!$B$1:$M$50</definedName>
    <definedName name="_xlnm.Print_Area" localSheetId="11">Prosjekteier!$B$1:$N$16</definedName>
    <definedName name="_xlnm.Print_Area" localSheetId="12">Prosjekteier_FL!$B$1:$N$18</definedName>
    <definedName name="_xlnm.Print_Area" localSheetId="9">Prosjektleder!$B$1:$N$25</definedName>
    <definedName name="_xlnm.Print_Area" localSheetId="10">Prosjektleder_FL!$B$1:$N$21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9" i="30" l="1"/>
  <c r="D50" i="30"/>
  <c r="D51" i="30"/>
  <c r="L21" i="32"/>
  <c r="M21" i="32"/>
  <c r="N21" i="32"/>
  <c r="O21" i="32"/>
  <c r="P21" i="32"/>
  <c r="Q21" i="32"/>
  <c r="R21" i="32"/>
  <c r="S21" i="32"/>
  <c r="T21" i="32"/>
  <c r="U21" i="32"/>
  <c r="V21" i="32"/>
  <c r="K21" i="32"/>
  <c r="J21" i="32"/>
  <c r="L20" i="32"/>
  <c r="M20" i="32"/>
  <c r="N20" i="32"/>
  <c r="O20" i="32"/>
  <c r="P20" i="32"/>
  <c r="Q20" i="32"/>
  <c r="R20" i="32"/>
  <c r="S20" i="32"/>
  <c r="T20" i="32"/>
  <c r="U20" i="32"/>
  <c r="V20" i="32"/>
  <c r="K20" i="32"/>
  <c r="J20" i="32"/>
  <c r="K24" i="32"/>
  <c r="L24" i="32"/>
  <c r="M24" i="32"/>
  <c r="N24" i="32"/>
  <c r="O24" i="32"/>
  <c r="P24" i="32"/>
  <c r="Q24" i="32"/>
  <c r="R24" i="32"/>
  <c r="S24" i="32"/>
  <c r="T24" i="32"/>
  <c r="U24" i="32"/>
  <c r="V24" i="32"/>
  <c r="J24" i="32"/>
  <c r="K23" i="32"/>
  <c r="L23" i="32"/>
  <c r="M23" i="32"/>
  <c r="N23" i="32"/>
  <c r="O23" i="32"/>
  <c r="P23" i="32"/>
  <c r="Q23" i="32"/>
  <c r="R23" i="32"/>
  <c r="S23" i="32"/>
  <c r="T23" i="32"/>
  <c r="T25" i="32" s="1"/>
  <c r="U23" i="32"/>
  <c r="V23" i="32"/>
  <c r="J23" i="32"/>
  <c r="I115" i="32"/>
  <c r="GN9" i="30"/>
  <c r="FV9" i="30"/>
  <c r="FU9" i="30"/>
  <c r="FT9" i="30"/>
  <c r="FS9" i="30"/>
  <c r="FR9" i="30"/>
  <c r="FQ9" i="30"/>
  <c r="FP9" i="30"/>
  <c r="FO9" i="30"/>
  <c r="FN9" i="30"/>
  <c r="FM9" i="30"/>
  <c r="FL9" i="30"/>
  <c r="FK9" i="30"/>
  <c r="FJ9" i="30"/>
  <c r="FF9" i="30"/>
  <c r="FE9" i="30"/>
  <c r="FD9" i="30"/>
  <c r="FC9" i="30"/>
  <c r="FB9" i="30"/>
  <c r="FA9" i="30"/>
  <c r="EZ9" i="30"/>
  <c r="EY9" i="30"/>
  <c r="EX9" i="30"/>
  <c r="EW9" i="30"/>
  <c r="EV9" i="30"/>
  <c r="EU9" i="30"/>
  <c r="ET9" i="30"/>
  <c r="EP9" i="30"/>
  <c r="EO9" i="30"/>
  <c r="EN9" i="30"/>
  <c r="EM9" i="30"/>
  <c r="EL9" i="30"/>
  <c r="EK9" i="30"/>
  <c r="EJ9" i="30"/>
  <c r="EI9" i="30"/>
  <c r="EH9" i="30"/>
  <c r="EG9" i="30"/>
  <c r="EF9" i="30"/>
  <c r="EE9" i="30"/>
  <c r="ED9" i="30"/>
  <c r="CV9" i="30"/>
  <c r="CE9" i="30"/>
  <c r="CD9" i="30"/>
  <c r="CC9" i="30"/>
  <c r="CB9" i="30"/>
  <c r="CA9" i="30"/>
  <c r="BZ9" i="30"/>
  <c r="BY9" i="30"/>
  <c r="BX9" i="30"/>
  <c r="BW9" i="30"/>
  <c r="BV9" i="30"/>
  <c r="BU9" i="30"/>
  <c r="BT9" i="30"/>
  <c r="BS9" i="30"/>
  <c r="BP9" i="30"/>
  <c r="BO9" i="30"/>
  <c r="BN9" i="30"/>
  <c r="BM9" i="30"/>
  <c r="BL9" i="30"/>
  <c r="BK9" i="30"/>
  <c r="BJ9" i="30"/>
  <c r="BI9" i="30"/>
  <c r="BH9" i="30"/>
  <c r="BG9" i="30"/>
  <c r="BF9" i="30"/>
  <c r="BE9" i="30"/>
  <c r="BD9" i="30"/>
  <c r="AE9" i="30"/>
  <c r="E9" i="30"/>
  <c r="GN33" i="30"/>
  <c r="FV33" i="30"/>
  <c r="FU33" i="30"/>
  <c r="FT33" i="30"/>
  <c r="FS33" i="30"/>
  <c r="FR33" i="30"/>
  <c r="FQ33" i="30"/>
  <c r="FP33" i="30"/>
  <c r="FO33" i="30"/>
  <c r="FN33" i="30"/>
  <c r="FM33" i="30"/>
  <c r="FL33" i="30"/>
  <c r="FK33" i="30"/>
  <c r="FJ33" i="30"/>
  <c r="FF33" i="30"/>
  <c r="FE33" i="30"/>
  <c r="FD33" i="30"/>
  <c r="FC33" i="30"/>
  <c r="FB33" i="30"/>
  <c r="FA33" i="30"/>
  <c r="EZ33" i="30"/>
  <c r="EY33" i="30"/>
  <c r="EX33" i="30"/>
  <c r="EW33" i="30"/>
  <c r="EV33" i="30"/>
  <c r="EU33" i="30"/>
  <c r="ET33" i="30"/>
  <c r="EP33" i="30"/>
  <c r="EO33" i="30"/>
  <c r="EN33" i="30"/>
  <c r="EM33" i="30"/>
  <c r="EL33" i="30"/>
  <c r="EK33" i="30"/>
  <c r="EJ33" i="30"/>
  <c r="EI33" i="30"/>
  <c r="EH33" i="30"/>
  <c r="EG33" i="30"/>
  <c r="EF33" i="30"/>
  <c r="EE33" i="30"/>
  <c r="ED33" i="30"/>
  <c r="DZ33" i="30"/>
  <c r="DY33" i="30"/>
  <c r="DX33" i="30"/>
  <c r="DW33" i="30"/>
  <c r="DV33" i="30"/>
  <c r="DU33" i="30"/>
  <c r="DT33" i="30"/>
  <c r="DS33" i="30"/>
  <c r="DR33" i="30"/>
  <c r="DQ33" i="30"/>
  <c r="DP33" i="30"/>
  <c r="DO33" i="30"/>
  <c r="DN33" i="30"/>
  <c r="CV33" i="30"/>
  <c r="DM33" i="30" s="1"/>
  <c r="EC33" i="30" s="1"/>
  <c r="ES33" i="30" s="1"/>
  <c r="FI33" i="30" s="1"/>
  <c r="FZ33" i="30" s="1"/>
  <c r="BP33" i="30"/>
  <c r="BO33" i="30"/>
  <c r="BN33" i="30"/>
  <c r="BM33" i="30"/>
  <c r="BL33" i="30"/>
  <c r="BK33" i="30"/>
  <c r="BJ33" i="30"/>
  <c r="BI33" i="30"/>
  <c r="BH33" i="30"/>
  <c r="BG33" i="30"/>
  <c r="BF33" i="30"/>
  <c r="BE33" i="30"/>
  <c r="BD33" i="30"/>
  <c r="AE33" i="30"/>
  <c r="E33" i="30"/>
  <c r="FW26" i="30"/>
  <c r="FG26" i="30"/>
  <c r="EQ26" i="30"/>
  <c r="EA26" i="30"/>
  <c r="DJ26" i="30"/>
  <c r="C26" i="30" s="1"/>
  <c r="CV26" i="30"/>
  <c r="DM26" i="30" s="1"/>
  <c r="EC26" i="30" s="1"/>
  <c r="ES26" i="30" s="1"/>
  <c r="FI26" i="30" s="1"/>
  <c r="FZ26" i="30" s="1"/>
  <c r="AE26" i="30"/>
  <c r="AG26" i="30" s="1"/>
  <c r="E26" i="30"/>
  <c r="FW25" i="30"/>
  <c r="FG25" i="30"/>
  <c r="EQ25" i="30"/>
  <c r="EA25" i="30"/>
  <c r="DJ25" i="30"/>
  <c r="C25" i="30" s="1"/>
  <c r="CV25" i="30"/>
  <c r="DM25" i="30" s="1"/>
  <c r="EC25" i="30" s="1"/>
  <c r="ES25" i="30" s="1"/>
  <c r="FI25" i="30" s="1"/>
  <c r="FZ25" i="30" s="1"/>
  <c r="AE25" i="30"/>
  <c r="E25" i="30"/>
  <c r="GN17" i="30"/>
  <c r="FV17" i="30"/>
  <c r="FU17" i="30"/>
  <c r="FT17" i="30"/>
  <c r="FS17" i="30"/>
  <c r="FR17" i="30"/>
  <c r="FQ17" i="30"/>
  <c r="FP17" i="30"/>
  <c r="FO17" i="30"/>
  <c r="FN17" i="30"/>
  <c r="FM17" i="30"/>
  <c r="FL17" i="30"/>
  <c r="FK17" i="30"/>
  <c r="FJ17" i="30"/>
  <c r="FF17" i="30"/>
  <c r="FE17" i="30"/>
  <c r="FD17" i="30"/>
  <c r="FC17" i="30"/>
  <c r="FB17" i="30"/>
  <c r="FA17" i="30"/>
  <c r="EZ17" i="30"/>
  <c r="EY17" i="30"/>
  <c r="EX17" i="30"/>
  <c r="EW17" i="30"/>
  <c r="EV17" i="30"/>
  <c r="EU17" i="30"/>
  <c r="ET17" i="30"/>
  <c r="EP17" i="30"/>
  <c r="EO17" i="30"/>
  <c r="EN17" i="30"/>
  <c r="EM17" i="30"/>
  <c r="EL17" i="30"/>
  <c r="EK17" i="30"/>
  <c r="EJ17" i="30"/>
  <c r="EI17" i="30"/>
  <c r="EH17" i="30"/>
  <c r="EG17" i="30"/>
  <c r="EF17" i="30"/>
  <c r="EE17" i="30"/>
  <c r="ED17" i="30"/>
  <c r="DZ17" i="30"/>
  <c r="DY17" i="30"/>
  <c r="DX17" i="30"/>
  <c r="DW17" i="30"/>
  <c r="DV17" i="30"/>
  <c r="DU17" i="30"/>
  <c r="DT17" i="30"/>
  <c r="DS17" i="30"/>
  <c r="DR17" i="30"/>
  <c r="DQ17" i="30"/>
  <c r="DP17" i="30"/>
  <c r="DO17" i="30"/>
  <c r="DN17" i="30"/>
  <c r="CV17" i="30"/>
  <c r="DE17" i="30" s="1"/>
  <c r="BP17" i="30"/>
  <c r="BO17" i="30"/>
  <c r="BN17" i="30"/>
  <c r="BM17" i="30"/>
  <c r="BL17" i="30"/>
  <c r="BK17" i="30"/>
  <c r="BJ17" i="30"/>
  <c r="BI17" i="30"/>
  <c r="BH17" i="30"/>
  <c r="BG17" i="30"/>
  <c r="BF17" i="30"/>
  <c r="BE17" i="30"/>
  <c r="BD17" i="30"/>
  <c r="AE17" i="30"/>
  <c r="AG17" i="30" s="1"/>
  <c r="E17" i="30"/>
  <c r="GN16" i="30"/>
  <c r="FV16" i="30"/>
  <c r="FU16" i="30"/>
  <c r="FT16" i="30"/>
  <c r="FS16" i="30"/>
  <c r="FR16" i="30"/>
  <c r="FQ16" i="30"/>
  <c r="FP16" i="30"/>
  <c r="FO16" i="30"/>
  <c r="FN16" i="30"/>
  <c r="FM16" i="30"/>
  <c r="FL16" i="30"/>
  <c r="FK16" i="30"/>
  <c r="FJ16" i="30"/>
  <c r="FF16" i="30"/>
  <c r="FE16" i="30"/>
  <c r="FD16" i="30"/>
  <c r="FC16" i="30"/>
  <c r="FB16" i="30"/>
  <c r="FA16" i="30"/>
  <c r="EZ16" i="30"/>
  <c r="EY16" i="30"/>
  <c r="EX16" i="30"/>
  <c r="EW16" i="30"/>
  <c r="EV16" i="30"/>
  <c r="EU16" i="30"/>
  <c r="ET16" i="30"/>
  <c r="EP16" i="30"/>
  <c r="EO16" i="30"/>
  <c r="EN16" i="30"/>
  <c r="EM16" i="30"/>
  <c r="EL16" i="30"/>
  <c r="EK16" i="30"/>
  <c r="EJ16" i="30"/>
  <c r="EI16" i="30"/>
  <c r="EH16" i="30"/>
  <c r="EG16" i="30"/>
  <c r="EF16" i="30"/>
  <c r="EE16" i="30"/>
  <c r="ED16" i="30"/>
  <c r="DZ16" i="30"/>
  <c r="DY16" i="30"/>
  <c r="DX16" i="30"/>
  <c r="DW16" i="30"/>
  <c r="DV16" i="30"/>
  <c r="DU16" i="30"/>
  <c r="DT16" i="30"/>
  <c r="DS16" i="30"/>
  <c r="DR16" i="30"/>
  <c r="DQ16" i="30"/>
  <c r="DP16" i="30"/>
  <c r="DO16" i="30"/>
  <c r="DN16" i="30"/>
  <c r="CV16" i="30"/>
  <c r="DD16" i="30" s="1"/>
  <c r="BP16" i="30"/>
  <c r="BO16" i="30"/>
  <c r="BN16" i="30"/>
  <c r="BM16" i="30"/>
  <c r="BL16" i="30"/>
  <c r="BK16" i="30"/>
  <c r="BJ16" i="30"/>
  <c r="BI16" i="30"/>
  <c r="BH16" i="30"/>
  <c r="BG16" i="30"/>
  <c r="BF16" i="30"/>
  <c r="BE16" i="30"/>
  <c r="BD16" i="30"/>
  <c r="AE16" i="30"/>
  <c r="AG16" i="30" s="1"/>
  <c r="E16" i="30"/>
  <c r="GN15" i="30"/>
  <c r="FV15" i="30"/>
  <c r="FU15" i="30"/>
  <c r="FT15" i="30"/>
  <c r="FS15" i="30"/>
  <c r="FR15" i="30"/>
  <c r="FQ15" i="30"/>
  <c r="FP15" i="30"/>
  <c r="FO15" i="30"/>
  <c r="FN15" i="30"/>
  <c r="FM15" i="30"/>
  <c r="FL15" i="30"/>
  <c r="FK15" i="30"/>
  <c r="FJ15" i="30"/>
  <c r="FF15" i="30"/>
  <c r="FE15" i="30"/>
  <c r="FD15" i="30"/>
  <c r="FC15" i="30"/>
  <c r="FB15" i="30"/>
  <c r="FA15" i="30"/>
  <c r="EZ15" i="30"/>
  <c r="EY15" i="30"/>
  <c r="EX15" i="30"/>
  <c r="EW15" i="30"/>
  <c r="EV15" i="30"/>
  <c r="EU15" i="30"/>
  <c r="ET15" i="30"/>
  <c r="EP15" i="30"/>
  <c r="EO15" i="30"/>
  <c r="EN15" i="30"/>
  <c r="EM15" i="30"/>
  <c r="EL15" i="30"/>
  <c r="EK15" i="30"/>
  <c r="EJ15" i="30"/>
  <c r="EI15" i="30"/>
  <c r="EH15" i="30"/>
  <c r="EG15" i="30"/>
  <c r="EF15" i="30"/>
  <c r="EE15" i="30"/>
  <c r="ED15" i="30"/>
  <c r="DZ15" i="30"/>
  <c r="DY15" i="30"/>
  <c r="DX15" i="30"/>
  <c r="DW15" i="30"/>
  <c r="DV15" i="30"/>
  <c r="DU15" i="30"/>
  <c r="DT15" i="30"/>
  <c r="DS15" i="30"/>
  <c r="DR15" i="30"/>
  <c r="DQ15" i="30"/>
  <c r="DP15" i="30"/>
  <c r="DO15" i="30"/>
  <c r="DN15" i="30"/>
  <c r="CV15" i="30"/>
  <c r="DE15" i="30" s="1"/>
  <c r="BP15" i="30"/>
  <c r="BO15" i="30"/>
  <c r="BN15" i="30"/>
  <c r="BM15" i="30"/>
  <c r="BL15" i="30"/>
  <c r="BK15" i="30"/>
  <c r="BJ15" i="30"/>
  <c r="BI15" i="30"/>
  <c r="BH15" i="30"/>
  <c r="BG15" i="30"/>
  <c r="BF15" i="30"/>
  <c r="BE15" i="30"/>
  <c r="BD15" i="30"/>
  <c r="AE15" i="30"/>
  <c r="E15" i="30"/>
  <c r="GN8" i="30"/>
  <c r="FV8" i="30"/>
  <c r="FU8" i="30"/>
  <c r="FT8" i="30"/>
  <c r="FS8" i="30"/>
  <c r="FR8" i="30"/>
  <c r="FQ8" i="30"/>
  <c r="FP8" i="30"/>
  <c r="FO8" i="30"/>
  <c r="FN8" i="30"/>
  <c r="FM8" i="30"/>
  <c r="FL8" i="30"/>
  <c r="FK8" i="30"/>
  <c r="FJ8" i="30"/>
  <c r="FF8" i="30"/>
  <c r="FE8" i="30"/>
  <c r="FD8" i="30"/>
  <c r="FC8" i="30"/>
  <c r="FB8" i="30"/>
  <c r="FA8" i="30"/>
  <c r="EZ8" i="30"/>
  <c r="EY8" i="30"/>
  <c r="EX8" i="30"/>
  <c r="EW8" i="30"/>
  <c r="EV8" i="30"/>
  <c r="EU8" i="30"/>
  <c r="ET8" i="30"/>
  <c r="EP8" i="30"/>
  <c r="EO8" i="30"/>
  <c r="EN8" i="30"/>
  <c r="EM8" i="30"/>
  <c r="EL8" i="30"/>
  <c r="EK8" i="30"/>
  <c r="EJ8" i="30"/>
  <c r="EI8" i="30"/>
  <c r="EH8" i="30"/>
  <c r="EG8" i="30"/>
  <c r="EF8" i="30"/>
  <c r="EE8" i="30"/>
  <c r="ED8" i="30"/>
  <c r="CV8" i="30"/>
  <c r="CE8" i="30"/>
  <c r="CD8" i="30"/>
  <c r="CC8" i="30"/>
  <c r="CB8" i="30"/>
  <c r="CA8" i="30"/>
  <c r="BZ8" i="30"/>
  <c r="BY8" i="30"/>
  <c r="BX8" i="30"/>
  <c r="BW8" i="30"/>
  <c r="BV8" i="30"/>
  <c r="BU8" i="30"/>
  <c r="BT8" i="30"/>
  <c r="BS8" i="30"/>
  <c r="BP8" i="30"/>
  <c r="BO8" i="30"/>
  <c r="BN8" i="30"/>
  <c r="BM8" i="30"/>
  <c r="BL8" i="30"/>
  <c r="BK8" i="30"/>
  <c r="BJ8" i="30"/>
  <c r="BI8" i="30"/>
  <c r="BH8" i="30"/>
  <c r="BG8" i="30"/>
  <c r="BF8" i="30"/>
  <c r="BE8" i="30"/>
  <c r="BD8" i="30"/>
  <c r="AE8" i="30"/>
  <c r="E8" i="30"/>
  <c r="GN7" i="30"/>
  <c r="FV7" i="30"/>
  <c r="FU7" i="30"/>
  <c r="FT7" i="30"/>
  <c r="FS7" i="30"/>
  <c r="FR7" i="30"/>
  <c r="FQ7" i="30"/>
  <c r="FP7" i="30"/>
  <c r="FO7" i="30"/>
  <c r="FN7" i="30"/>
  <c r="FM7" i="30"/>
  <c r="FL7" i="30"/>
  <c r="FK7" i="30"/>
  <c r="FJ7" i="30"/>
  <c r="FF7" i="30"/>
  <c r="FE7" i="30"/>
  <c r="FD7" i="30"/>
  <c r="FC7" i="30"/>
  <c r="FB7" i="30"/>
  <c r="FA7" i="30"/>
  <c r="EZ7" i="30"/>
  <c r="EY7" i="30"/>
  <c r="EX7" i="30"/>
  <c r="EW7" i="30"/>
  <c r="EV7" i="30"/>
  <c r="EU7" i="30"/>
  <c r="ET7" i="30"/>
  <c r="EP7" i="30"/>
  <c r="EO7" i="30"/>
  <c r="EN7" i="30"/>
  <c r="EM7" i="30"/>
  <c r="EL7" i="30"/>
  <c r="EK7" i="30"/>
  <c r="EJ7" i="30"/>
  <c r="EI7" i="30"/>
  <c r="EH7" i="30"/>
  <c r="EG7" i="30"/>
  <c r="EF7" i="30"/>
  <c r="EE7" i="30"/>
  <c r="ED7" i="30"/>
  <c r="CV7" i="30"/>
  <c r="DD7" i="30" s="1"/>
  <c r="DU7" i="30" s="1"/>
  <c r="CE7" i="30"/>
  <c r="CD7" i="30"/>
  <c r="CC7" i="30"/>
  <c r="CB7" i="30"/>
  <c r="CA7" i="30"/>
  <c r="BZ7" i="30"/>
  <c r="BY7" i="30"/>
  <c r="BX7" i="30"/>
  <c r="BW7" i="30"/>
  <c r="BV7" i="30"/>
  <c r="BU7" i="30"/>
  <c r="BT7" i="30"/>
  <c r="BS7" i="30"/>
  <c r="BP7" i="30"/>
  <c r="BO7" i="30"/>
  <c r="BN7" i="30"/>
  <c r="BM7" i="30"/>
  <c r="BL7" i="30"/>
  <c r="BK7" i="30"/>
  <c r="BJ7" i="30"/>
  <c r="BI7" i="30"/>
  <c r="BH7" i="30"/>
  <c r="BG7" i="30"/>
  <c r="BF7" i="30"/>
  <c r="BE7" i="30"/>
  <c r="BD7" i="30"/>
  <c r="AE7" i="30"/>
  <c r="E7" i="30"/>
  <c r="D54" i="30"/>
  <c r="D46" i="30"/>
  <c r="D48" i="30"/>
  <c r="D52" i="30"/>
  <c r="C52" i="30" s="1"/>
  <c r="D47" i="30"/>
  <c r="N42" i="79"/>
  <c r="N42" i="86"/>
  <c r="O42" i="86"/>
  <c r="N42" i="88"/>
  <c r="N42" i="90"/>
  <c r="O42" i="90"/>
  <c r="N42" i="77"/>
  <c r="N38" i="77"/>
  <c r="O38" i="77"/>
  <c r="O42" i="77" s="1"/>
  <c r="N38" i="78"/>
  <c r="N42" i="78" s="1"/>
  <c r="O38" i="78"/>
  <c r="O42" i="78" s="1"/>
  <c r="N38" i="79"/>
  <c r="O38" i="79"/>
  <c r="O42" i="79" s="1"/>
  <c r="N38" i="85"/>
  <c r="N42" i="85" s="1"/>
  <c r="O38" i="85"/>
  <c r="O42" i="85" s="1"/>
  <c r="N38" i="86"/>
  <c r="O38" i="86"/>
  <c r="N38" i="87"/>
  <c r="N42" i="87" s="1"/>
  <c r="O38" i="87"/>
  <c r="O42" i="87" s="1"/>
  <c r="N38" i="88"/>
  <c r="O38" i="88"/>
  <c r="O42" i="88" s="1"/>
  <c r="N38" i="89"/>
  <c r="N42" i="89" s="1"/>
  <c r="O38" i="89"/>
  <c r="O42" i="89" s="1"/>
  <c r="N38" i="90"/>
  <c r="O38" i="90"/>
  <c r="N38" i="91"/>
  <c r="N42" i="91" s="1"/>
  <c r="O38" i="91"/>
  <c r="O42" i="91" s="1"/>
  <c r="P26" i="79"/>
  <c r="P26" i="85"/>
  <c r="P26" i="86"/>
  <c r="P26" i="87"/>
  <c r="P26" i="88"/>
  <c r="P26" i="89"/>
  <c r="P26" i="90"/>
  <c r="P26" i="91"/>
  <c r="P26" i="78"/>
  <c r="P22" i="78"/>
  <c r="P22" i="91"/>
  <c r="P22" i="90"/>
  <c r="P22" i="89"/>
  <c r="P22" i="88"/>
  <c r="P22" i="87"/>
  <c r="P22" i="86"/>
  <c r="P22" i="85"/>
  <c r="P22" i="79"/>
  <c r="P6" i="77"/>
  <c r="P7" i="77"/>
  <c r="P8" i="77"/>
  <c r="P6" i="79"/>
  <c r="P7" i="79"/>
  <c r="P8" i="79"/>
  <c r="P6" i="85"/>
  <c r="P7" i="85"/>
  <c r="P8" i="85"/>
  <c r="P6" i="86"/>
  <c r="P7" i="86"/>
  <c r="P8" i="86"/>
  <c r="P6" i="87"/>
  <c r="P7" i="87"/>
  <c r="P8" i="87"/>
  <c r="P6" i="88"/>
  <c r="P7" i="88"/>
  <c r="P8" i="88"/>
  <c r="P6" i="89"/>
  <c r="P7" i="89"/>
  <c r="P8" i="89"/>
  <c r="P6" i="90"/>
  <c r="P7" i="90"/>
  <c r="P8" i="90"/>
  <c r="P6" i="91"/>
  <c r="P9" i="91" s="1"/>
  <c r="P7" i="91"/>
  <c r="P8" i="91"/>
  <c r="P6" i="78"/>
  <c r="P7" i="78"/>
  <c r="P8" i="78"/>
  <c r="P5" i="77"/>
  <c r="P9" i="77" s="1"/>
  <c r="P5" i="79"/>
  <c r="P5" i="85"/>
  <c r="P5" i="86"/>
  <c r="P5" i="87"/>
  <c r="P5" i="88"/>
  <c r="P5" i="89"/>
  <c r="P5" i="90"/>
  <c r="P5" i="91"/>
  <c r="P5" i="78"/>
  <c r="P33" i="78"/>
  <c r="P33" i="79"/>
  <c r="P33" i="85"/>
  <c r="P33" i="86"/>
  <c r="P33" i="87"/>
  <c r="P33" i="88"/>
  <c r="P33" i="89"/>
  <c r="P33" i="90"/>
  <c r="P33" i="91"/>
  <c r="P33" i="77"/>
  <c r="P31" i="78"/>
  <c r="P31" i="79"/>
  <c r="P31" i="85"/>
  <c r="P31" i="86"/>
  <c r="P31" i="87"/>
  <c r="P31" i="88"/>
  <c r="P31" i="89"/>
  <c r="P31" i="90"/>
  <c r="P31" i="91"/>
  <c r="P31" i="77"/>
  <c r="P14" i="73"/>
  <c r="P16" i="73"/>
  <c r="P17" i="73"/>
  <c r="P13" i="73"/>
  <c r="M38" i="79"/>
  <c r="M42" i="79" s="1"/>
  <c r="M38" i="85"/>
  <c r="M42" i="85" s="1"/>
  <c r="M38" i="86"/>
  <c r="M42" i="86" s="1"/>
  <c r="M38" i="87"/>
  <c r="M42" i="87" s="1"/>
  <c r="M38" i="88"/>
  <c r="M42" i="88" s="1"/>
  <c r="M38" i="89"/>
  <c r="M42" i="89" s="1"/>
  <c r="M38" i="90"/>
  <c r="M42" i="90" s="1"/>
  <c r="M38" i="91"/>
  <c r="M42" i="91" s="1"/>
  <c r="M38" i="78"/>
  <c r="M42" i="78" s="1"/>
  <c r="M27" i="79"/>
  <c r="N27" i="79"/>
  <c r="O27" i="79"/>
  <c r="M27" i="85"/>
  <c r="N27" i="85"/>
  <c r="O27" i="85"/>
  <c r="M27" i="86"/>
  <c r="N27" i="86"/>
  <c r="O27" i="86"/>
  <c r="M27" i="87"/>
  <c r="N27" i="87"/>
  <c r="O27" i="87"/>
  <c r="M27" i="88"/>
  <c r="N27" i="88"/>
  <c r="O27" i="88"/>
  <c r="M27" i="89"/>
  <c r="N27" i="89"/>
  <c r="O27" i="89"/>
  <c r="M27" i="90"/>
  <c r="N27" i="90"/>
  <c r="O27" i="90"/>
  <c r="M27" i="91"/>
  <c r="N27" i="91"/>
  <c r="O27" i="91"/>
  <c r="M27" i="78"/>
  <c r="N27" i="78"/>
  <c r="O27" i="78"/>
  <c r="M9" i="79"/>
  <c r="M15" i="79" s="1"/>
  <c r="M18" i="79" s="1"/>
  <c r="N9" i="79"/>
  <c r="N15" i="79" s="1"/>
  <c r="N18" i="79" s="1"/>
  <c r="O9" i="79"/>
  <c r="O15" i="79" s="1"/>
  <c r="O18" i="79" s="1"/>
  <c r="M9" i="85"/>
  <c r="M15" i="85" s="1"/>
  <c r="M18" i="85" s="1"/>
  <c r="N9" i="85"/>
  <c r="N15" i="85" s="1"/>
  <c r="N18" i="85" s="1"/>
  <c r="O9" i="85"/>
  <c r="O15" i="85" s="1"/>
  <c r="O18" i="85" s="1"/>
  <c r="M9" i="86"/>
  <c r="M15" i="86" s="1"/>
  <c r="M18" i="86" s="1"/>
  <c r="N9" i="86"/>
  <c r="N15" i="86" s="1"/>
  <c r="N18" i="86" s="1"/>
  <c r="O9" i="86"/>
  <c r="O15" i="86" s="1"/>
  <c r="O18" i="86" s="1"/>
  <c r="M9" i="87"/>
  <c r="M15" i="87" s="1"/>
  <c r="M18" i="87" s="1"/>
  <c r="N9" i="87"/>
  <c r="N15" i="87" s="1"/>
  <c r="N18" i="87" s="1"/>
  <c r="O9" i="87"/>
  <c r="O15" i="87" s="1"/>
  <c r="O18" i="87" s="1"/>
  <c r="M9" i="88"/>
  <c r="M15" i="88" s="1"/>
  <c r="M18" i="88" s="1"/>
  <c r="N9" i="88"/>
  <c r="N15" i="88" s="1"/>
  <c r="N18" i="88" s="1"/>
  <c r="O9" i="88"/>
  <c r="M9" i="89"/>
  <c r="M15" i="89" s="1"/>
  <c r="M18" i="89" s="1"/>
  <c r="N9" i="89"/>
  <c r="N15" i="89" s="1"/>
  <c r="N18" i="89" s="1"/>
  <c r="O9" i="89"/>
  <c r="O15" i="89" s="1"/>
  <c r="O18" i="89" s="1"/>
  <c r="M9" i="90"/>
  <c r="M15" i="90" s="1"/>
  <c r="M18" i="90" s="1"/>
  <c r="N9" i="90"/>
  <c r="N15" i="90" s="1"/>
  <c r="N18" i="90" s="1"/>
  <c r="O9" i="90"/>
  <c r="O15" i="90" s="1"/>
  <c r="O18" i="90" s="1"/>
  <c r="M9" i="91"/>
  <c r="M15" i="91" s="1"/>
  <c r="M18" i="91" s="1"/>
  <c r="N9" i="91"/>
  <c r="O9" i="91"/>
  <c r="O15" i="91" s="1"/>
  <c r="O18" i="91" s="1"/>
  <c r="M9" i="78"/>
  <c r="N9" i="78"/>
  <c r="N15" i="78" s="1"/>
  <c r="N18" i="78" s="1"/>
  <c r="O9" i="78"/>
  <c r="O15" i="78" s="1"/>
  <c r="O18" i="78" s="1"/>
  <c r="O15" i="88"/>
  <c r="O18" i="88" s="1"/>
  <c r="N15" i="91"/>
  <c r="N18" i="91" s="1"/>
  <c r="M15" i="78"/>
  <c r="M18" i="78" s="1"/>
  <c r="P40" i="77"/>
  <c r="P41" i="77"/>
  <c r="P39" i="77"/>
  <c r="P32" i="77"/>
  <c r="P34" i="77"/>
  <c r="P35" i="77"/>
  <c r="P36" i="77"/>
  <c r="P37" i="77"/>
  <c r="N27" i="77"/>
  <c r="O27" i="77"/>
  <c r="N9" i="77"/>
  <c r="N15" i="77" s="1"/>
  <c r="N18" i="77" s="1"/>
  <c r="O9" i="77"/>
  <c r="O15" i="77" s="1"/>
  <c r="O18" i="77" s="1"/>
  <c r="P23" i="77"/>
  <c r="P24" i="77"/>
  <c r="P25" i="77"/>
  <c r="P26" i="77"/>
  <c r="P22" i="77"/>
  <c r="P14" i="77"/>
  <c r="P16" i="77"/>
  <c r="P17" i="77"/>
  <c r="P13" i="77"/>
  <c r="M39" i="73"/>
  <c r="M39" i="76" s="1"/>
  <c r="N39" i="73"/>
  <c r="N39" i="76" s="1"/>
  <c r="O39" i="73"/>
  <c r="O39" i="76" s="1"/>
  <c r="M6" i="73"/>
  <c r="N6" i="73"/>
  <c r="N6" i="76" s="1"/>
  <c r="O6" i="73"/>
  <c r="O6" i="76" s="1"/>
  <c r="T27" i="32" l="1"/>
  <c r="T29" i="32" s="1"/>
  <c r="L22" i="32"/>
  <c r="Q28" i="32"/>
  <c r="Q30" i="32" s="1"/>
  <c r="J25" i="32"/>
  <c r="K22" i="32"/>
  <c r="O22" i="32"/>
  <c r="N22" i="32"/>
  <c r="K28" i="32"/>
  <c r="K30" i="32" s="1"/>
  <c r="O25" i="32"/>
  <c r="R27" i="32"/>
  <c r="R29" i="32" s="1"/>
  <c r="O28" i="32"/>
  <c r="O30" i="32" s="1"/>
  <c r="U28" i="32"/>
  <c r="U30" i="32" s="1"/>
  <c r="Q27" i="32"/>
  <c r="Q29" i="32" s="1"/>
  <c r="N28" i="32"/>
  <c r="N30" i="32" s="1"/>
  <c r="T28" i="32"/>
  <c r="T30" i="32" s="1"/>
  <c r="N25" i="32"/>
  <c r="V28" i="32"/>
  <c r="V30" i="32" s="1"/>
  <c r="V27" i="32"/>
  <c r="V29" i="32" s="1"/>
  <c r="S28" i="32"/>
  <c r="S30" i="32" s="1"/>
  <c r="P28" i="32"/>
  <c r="P30" i="32" s="1"/>
  <c r="L28" i="32"/>
  <c r="L30" i="32" s="1"/>
  <c r="K25" i="32"/>
  <c r="R28" i="32"/>
  <c r="R30" i="32" s="1"/>
  <c r="U22" i="32"/>
  <c r="O27" i="32"/>
  <c r="O29" i="32" s="1"/>
  <c r="M28" i="32"/>
  <c r="M30" i="32" s="1"/>
  <c r="N27" i="32"/>
  <c r="N29" i="32" s="1"/>
  <c r="J22" i="32"/>
  <c r="J28" i="32"/>
  <c r="J30" i="32" s="1"/>
  <c r="M22" i="32"/>
  <c r="K27" i="32"/>
  <c r="K29" i="32" s="1"/>
  <c r="U25" i="32"/>
  <c r="S22" i="32"/>
  <c r="Q25" i="32"/>
  <c r="P25" i="32"/>
  <c r="J27" i="32"/>
  <c r="J29" i="32" s="1"/>
  <c r="Q22" i="32"/>
  <c r="S27" i="32"/>
  <c r="S29" i="32" s="1"/>
  <c r="P22" i="32"/>
  <c r="P27" i="32"/>
  <c r="P29" i="32" s="1"/>
  <c r="V22" i="32"/>
  <c r="V25" i="32"/>
  <c r="U27" i="32"/>
  <c r="U29" i="32" s="1"/>
  <c r="S25" i="32"/>
  <c r="R25" i="32"/>
  <c r="M25" i="32"/>
  <c r="R22" i="32"/>
  <c r="L25" i="32"/>
  <c r="M27" i="32"/>
  <c r="M29" i="32" s="1"/>
  <c r="T22" i="32"/>
  <c r="L27" i="32"/>
  <c r="L29" i="32" s="1"/>
  <c r="CO9" i="30"/>
  <c r="C81" i="30"/>
  <c r="CK9" i="30"/>
  <c r="CL9" i="30"/>
  <c r="CT9" i="30"/>
  <c r="CI9" i="30"/>
  <c r="CN9" i="30"/>
  <c r="CQ9" i="30"/>
  <c r="CH9" i="30"/>
  <c r="CP9" i="30"/>
  <c r="AG33" i="30"/>
  <c r="AH33" i="30" s="1"/>
  <c r="CM9" i="30"/>
  <c r="FG33" i="30"/>
  <c r="DM9" i="30"/>
  <c r="EC9" i="30" s="1"/>
  <c r="ES9" i="30" s="1"/>
  <c r="FI9" i="30" s="1"/>
  <c r="FZ9" i="30" s="1"/>
  <c r="CS9" i="30"/>
  <c r="FW33" i="30"/>
  <c r="DA7" i="30"/>
  <c r="DR7" i="30" s="1"/>
  <c r="FG9" i="30"/>
  <c r="CJ9" i="30"/>
  <c r="CR9" i="30"/>
  <c r="EQ9" i="30"/>
  <c r="FW9" i="30"/>
  <c r="EQ33" i="30"/>
  <c r="EA33" i="30"/>
  <c r="DF17" i="30"/>
  <c r="DC16" i="30"/>
  <c r="DG16" i="30"/>
  <c r="CL7" i="30"/>
  <c r="CT7" i="30"/>
  <c r="CK8" i="30"/>
  <c r="AH26" i="30"/>
  <c r="FG17" i="30"/>
  <c r="AG25" i="30"/>
  <c r="CO8" i="30"/>
  <c r="CX17" i="30"/>
  <c r="CY16" i="30"/>
  <c r="DB15" i="30"/>
  <c r="FW17" i="30"/>
  <c r="CP8" i="30"/>
  <c r="EQ17" i="30"/>
  <c r="DB17" i="30"/>
  <c r="EA17" i="30"/>
  <c r="AH17" i="30"/>
  <c r="CS8" i="30"/>
  <c r="EQ16" i="30"/>
  <c r="CY17" i="30"/>
  <c r="DG17" i="30"/>
  <c r="CZ17" i="30"/>
  <c r="DH17" i="30"/>
  <c r="DM16" i="30"/>
  <c r="EC16" i="30" s="1"/>
  <c r="ES16" i="30" s="1"/>
  <c r="FI16" i="30" s="1"/>
  <c r="FZ16" i="30" s="1"/>
  <c r="FW16" i="30"/>
  <c r="DA17" i="30"/>
  <c r="DI17" i="30"/>
  <c r="EA16" i="30"/>
  <c r="DC17" i="30"/>
  <c r="DM17" i="30"/>
  <c r="EC17" i="30" s="1"/>
  <c r="ES17" i="30" s="1"/>
  <c r="FI17" i="30" s="1"/>
  <c r="FZ17" i="30" s="1"/>
  <c r="DD17" i="30"/>
  <c r="CZ7" i="30"/>
  <c r="DQ7" i="30" s="1"/>
  <c r="FG15" i="30"/>
  <c r="FW15" i="30"/>
  <c r="FG16" i="30"/>
  <c r="CW17" i="30"/>
  <c r="AH16" i="30"/>
  <c r="DB7" i="30"/>
  <c r="DS7" i="30" s="1"/>
  <c r="CW16" i="30"/>
  <c r="DE16" i="30"/>
  <c r="DH7" i="30"/>
  <c r="DY7" i="30" s="1"/>
  <c r="AG15" i="30"/>
  <c r="AH15" i="30" s="1"/>
  <c r="CX15" i="30"/>
  <c r="EQ15" i="30"/>
  <c r="CX16" i="30"/>
  <c r="DF16" i="30"/>
  <c r="CW7" i="30"/>
  <c r="DN7" i="30" s="1"/>
  <c r="CL8" i="30"/>
  <c r="CT8" i="30"/>
  <c r="DF15" i="30"/>
  <c r="CZ16" i="30"/>
  <c r="DH16" i="30"/>
  <c r="CX7" i="30"/>
  <c r="DO7" i="30" s="1"/>
  <c r="CH8" i="30"/>
  <c r="EA15" i="30"/>
  <c r="DA16" i="30"/>
  <c r="DI16" i="30"/>
  <c r="CY7" i="30"/>
  <c r="DP7" i="30" s="1"/>
  <c r="CI8" i="30"/>
  <c r="CQ8" i="30"/>
  <c r="DB16" i="30"/>
  <c r="CI7" i="30"/>
  <c r="CQ7" i="30"/>
  <c r="DE7" i="30"/>
  <c r="DV7" i="30" s="1"/>
  <c r="EQ8" i="30"/>
  <c r="CY15" i="30"/>
  <c r="DG15" i="30"/>
  <c r="CH7" i="30"/>
  <c r="DG7" i="30"/>
  <c r="DX7" i="30" s="1"/>
  <c r="CZ15" i="30"/>
  <c r="DH15" i="30"/>
  <c r="CP7" i="30"/>
  <c r="CK7" i="30"/>
  <c r="CS7" i="30"/>
  <c r="CN7" i="30"/>
  <c r="CJ8" i="30"/>
  <c r="CR8" i="30"/>
  <c r="CM8" i="30"/>
  <c r="DM8" i="30"/>
  <c r="EC8" i="30" s="1"/>
  <c r="ES8" i="30" s="1"/>
  <c r="FI8" i="30" s="1"/>
  <c r="FZ8" i="30" s="1"/>
  <c r="FG8" i="30"/>
  <c r="FW8" i="30"/>
  <c r="DA15" i="30"/>
  <c r="DI15" i="30"/>
  <c r="DC15" i="30"/>
  <c r="DM15" i="30"/>
  <c r="EC15" i="30" s="1"/>
  <c r="ES15" i="30" s="1"/>
  <c r="FI15" i="30" s="1"/>
  <c r="FZ15" i="30" s="1"/>
  <c r="DD15" i="30"/>
  <c r="CO7" i="30"/>
  <c r="CN8" i="30"/>
  <c r="CW15" i="30"/>
  <c r="CM7" i="30"/>
  <c r="DF7" i="30"/>
  <c r="DW7" i="30" s="1"/>
  <c r="DI7" i="30"/>
  <c r="DZ7" i="30" s="1"/>
  <c r="EQ7" i="30"/>
  <c r="CJ7" i="30"/>
  <c r="CR7" i="30"/>
  <c r="FW7" i="30"/>
  <c r="FG7" i="30"/>
  <c r="DC7" i="30"/>
  <c r="DT7" i="30" s="1"/>
  <c r="DM7" i="30"/>
  <c r="EC7" i="30" s="1"/>
  <c r="ES7" i="30" s="1"/>
  <c r="FI7" i="30" s="1"/>
  <c r="FZ7" i="30" s="1"/>
  <c r="P9" i="86"/>
  <c r="P9" i="85"/>
  <c r="P9" i="87"/>
  <c r="P9" i="78"/>
  <c r="P9" i="79"/>
  <c r="P9" i="88"/>
  <c r="P9" i="90"/>
  <c r="P9" i="89"/>
  <c r="P27" i="77"/>
  <c r="V31" i="32" l="1"/>
  <c r="R31" i="32"/>
  <c r="T31" i="32"/>
  <c r="Q31" i="32"/>
  <c r="I29" i="32"/>
  <c r="I30" i="32"/>
  <c r="K31" i="32"/>
  <c r="U31" i="32"/>
  <c r="S31" i="32"/>
  <c r="L31" i="32"/>
  <c r="O31" i="32"/>
  <c r="P31" i="32"/>
  <c r="N31" i="32"/>
  <c r="M31" i="32"/>
  <c r="J31" i="32"/>
  <c r="EA7" i="30"/>
  <c r="AH25" i="30"/>
  <c r="DJ15" i="30"/>
  <c r="C15" i="30" s="1"/>
  <c r="DJ17" i="30"/>
  <c r="C17" i="30" s="1"/>
  <c r="DJ16" i="30"/>
  <c r="C16" i="30" s="1"/>
  <c r="DJ7" i="30"/>
  <c r="I31" i="32" l="1"/>
  <c r="AG6" i="64"/>
  <c r="AG7" i="64"/>
  <c r="AG5" i="64"/>
  <c r="AG4" i="64"/>
  <c r="DJ22" i="30"/>
  <c r="FL12" i="74"/>
  <c r="EW12" i="74"/>
  <c r="EV12" i="74"/>
  <c r="EU12" i="74"/>
  <c r="ET12" i="74"/>
  <c r="ES12" i="74"/>
  <c r="ER12" i="74"/>
  <c r="EQ12" i="74"/>
  <c r="EP12" i="74"/>
  <c r="EO12" i="74"/>
  <c r="EN12" i="74"/>
  <c r="EJ12" i="74"/>
  <c r="EI12" i="74"/>
  <c r="EH12" i="74"/>
  <c r="EG12" i="74"/>
  <c r="EF12" i="74"/>
  <c r="EE12" i="74"/>
  <c r="ED12" i="74"/>
  <c r="EC12" i="74"/>
  <c r="EB12" i="74"/>
  <c r="EA12" i="74"/>
  <c r="DW12" i="74"/>
  <c r="DV12" i="74"/>
  <c r="DU12" i="74"/>
  <c r="DT12" i="74"/>
  <c r="DS12" i="74"/>
  <c r="DR12" i="74"/>
  <c r="DQ12" i="74"/>
  <c r="DP12" i="74"/>
  <c r="DO12" i="74"/>
  <c r="DN12" i="74"/>
  <c r="CL12" i="74"/>
  <c r="CV12" i="74" s="1"/>
  <c r="AG12" i="74"/>
  <c r="AI12" i="74" s="1"/>
  <c r="AJ12" i="74" s="1"/>
  <c r="G12" i="74"/>
  <c r="EX12" i="74" l="1"/>
  <c r="EK12" i="74"/>
  <c r="DX12" i="74"/>
  <c r="CO12" i="74"/>
  <c r="CZ12" i="74"/>
  <c r="CQ12" i="74"/>
  <c r="CR12" i="74"/>
  <c r="CN12" i="74"/>
  <c r="CS12" i="74"/>
  <c r="CT12" i="74"/>
  <c r="CM12" i="74"/>
  <c r="CU12" i="74"/>
  <c r="CP12" i="74"/>
  <c r="DD12" i="74" l="1"/>
  <c r="DE12" i="74"/>
  <c r="DH12" i="74"/>
  <c r="DA12" i="74"/>
  <c r="DC12" i="74"/>
  <c r="DF12" i="74"/>
  <c r="DI12" i="74"/>
  <c r="DG12" i="74"/>
  <c r="DJ12" i="74"/>
  <c r="DB12" i="74"/>
  <c r="CW12" i="74"/>
  <c r="DM12" i="74"/>
  <c r="DZ12" i="74" s="1"/>
  <c r="EM12" i="74" s="1"/>
  <c r="FA12" i="74" s="1"/>
  <c r="AE31" i="30"/>
  <c r="DK12" i="74" l="1"/>
  <c r="C12" i="74" s="1"/>
  <c r="AG5" i="70"/>
  <c r="AI5" i="70" s="1"/>
  <c r="AJ5" i="70" s="1"/>
  <c r="AG6" i="70"/>
  <c r="AI6" i="70"/>
  <c r="AJ6" i="70" s="1"/>
  <c r="AG4" i="70"/>
  <c r="AG42" i="74"/>
  <c r="AG41" i="74"/>
  <c r="AG40" i="74"/>
  <c r="AG39" i="74"/>
  <c r="AG38" i="74"/>
  <c r="AG37" i="74"/>
  <c r="AG36" i="74"/>
  <c r="AG35" i="74"/>
  <c r="AG34" i="74"/>
  <c r="AG30" i="74"/>
  <c r="AI30" i="74" s="1"/>
  <c r="AG29" i="74"/>
  <c r="AI29" i="74" s="1"/>
  <c r="AG28" i="74"/>
  <c r="AI28" i="74" s="1"/>
  <c r="AG24" i="74"/>
  <c r="AI24" i="74" s="1"/>
  <c r="AG23" i="74"/>
  <c r="AI23" i="74" s="1"/>
  <c r="AG22" i="74"/>
  <c r="AG21" i="74"/>
  <c r="AI21" i="74" s="1"/>
  <c r="AG20" i="74"/>
  <c r="AI20" i="74" s="1"/>
  <c r="AG19" i="74"/>
  <c r="AG18" i="74"/>
  <c r="AG17" i="74"/>
  <c r="AG16" i="74"/>
  <c r="AG11" i="74"/>
  <c r="AI11" i="74" s="1"/>
  <c r="AG10" i="74"/>
  <c r="AI10" i="74" s="1"/>
  <c r="AG9" i="74"/>
  <c r="AI9" i="74" s="1"/>
  <c r="AG8" i="74"/>
  <c r="AI8" i="74" s="1"/>
  <c r="AG7" i="74"/>
  <c r="AG6" i="74"/>
  <c r="AG5" i="74"/>
  <c r="AG4" i="74"/>
  <c r="AI7" i="74" l="1"/>
  <c r="AJ11" i="74"/>
  <c r="AJ20" i="74"/>
  <c r="AJ29" i="74"/>
  <c r="AJ21" i="74"/>
  <c r="AJ30" i="74"/>
  <c r="AJ10" i="74"/>
  <c r="AJ28" i="74"/>
  <c r="AJ9" i="74"/>
  <c r="AJ24" i="74"/>
  <c r="AJ8" i="74"/>
  <c r="AJ23" i="74"/>
  <c r="AI22" i="74"/>
  <c r="AE32" i="30"/>
  <c r="AE34" i="30"/>
  <c r="AE23" i="30"/>
  <c r="AE24" i="30"/>
  <c r="AE27" i="30"/>
  <c r="AE22" i="30"/>
  <c r="AE5" i="30"/>
  <c r="AE6" i="30"/>
  <c r="AE4" i="30"/>
  <c r="AE14" i="30"/>
  <c r="AE18" i="30"/>
  <c r="AJ22" i="74" l="1"/>
  <c r="AJ7" i="74"/>
  <c r="AE13" i="30"/>
  <c r="J43" i="32"/>
  <c r="K39" i="32"/>
  <c r="K41" i="32" l="1"/>
  <c r="L41" i="32" s="1"/>
  <c r="K40" i="32"/>
  <c r="L40" i="32" s="1"/>
  <c r="L39" i="32"/>
  <c r="K42" i="32" l="1"/>
  <c r="L42" i="32" s="1"/>
  <c r="K43" i="32" l="1"/>
  <c r="FW24" i="30"/>
  <c r="FG24" i="30"/>
  <c r="EQ24" i="30"/>
  <c r="EA24" i="30"/>
  <c r="DJ24" i="30"/>
  <c r="C24" i="30" s="1"/>
  <c r="CV24" i="30"/>
  <c r="DM24" i="30" s="1"/>
  <c r="EC24" i="30" s="1"/>
  <c r="ES24" i="30" s="1"/>
  <c r="FI24" i="30" s="1"/>
  <c r="FZ24" i="30" s="1"/>
  <c r="E24" i="30"/>
  <c r="E13" i="75" l="1"/>
  <c r="F13" i="75"/>
  <c r="G13" i="75"/>
  <c r="H13" i="75"/>
  <c r="I13" i="75"/>
  <c r="J13" i="75"/>
  <c r="K13" i="75"/>
  <c r="L13" i="75"/>
  <c r="M13" i="75"/>
  <c r="D13" i="75"/>
  <c r="E34" i="68"/>
  <c r="F34" i="68"/>
  <c r="G34" i="68"/>
  <c r="H34" i="68"/>
  <c r="I34" i="68"/>
  <c r="J34" i="68"/>
  <c r="K34" i="68"/>
  <c r="L34" i="68"/>
  <c r="M34" i="68"/>
  <c r="D34" i="68"/>
  <c r="FK58" i="74"/>
  <c r="FJ58" i="74"/>
  <c r="FI58" i="74"/>
  <c r="FH58" i="74"/>
  <c r="FG58" i="74"/>
  <c r="FF58" i="74"/>
  <c r="FE58" i="74"/>
  <c r="FD58" i="74"/>
  <c r="FC58" i="74"/>
  <c r="FB58" i="74"/>
  <c r="EW58" i="74"/>
  <c r="EV58" i="74"/>
  <c r="EU58" i="74"/>
  <c r="ET58" i="74"/>
  <c r="ES58" i="74"/>
  <c r="ER58" i="74"/>
  <c r="EQ58" i="74"/>
  <c r="EP58" i="74"/>
  <c r="EO58" i="74"/>
  <c r="EN58" i="74"/>
  <c r="EJ58" i="74"/>
  <c r="EI58" i="74"/>
  <c r="EH58" i="74"/>
  <c r="EG58" i="74"/>
  <c r="EF58" i="74"/>
  <c r="EE58" i="74"/>
  <c r="ED58" i="74"/>
  <c r="EC58" i="74"/>
  <c r="EB58" i="74"/>
  <c r="EA58" i="74"/>
  <c r="DW58" i="74"/>
  <c r="DV58" i="74"/>
  <c r="DU58" i="74"/>
  <c r="DT58" i="74"/>
  <c r="DS58" i="74"/>
  <c r="DR58" i="74"/>
  <c r="DQ58" i="74"/>
  <c r="DP58" i="74"/>
  <c r="DO58" i="74"/>
  <c r="DN58" i="74"/>
  <c r="CL58" i="74"/>
  <c r="CZ58" i="74" s="1"/>
  <c r="DM58" i="74" s="1"/>
  <c r="DZ58" i="74" s="1"/>
  <c r="EM58" i="74" s="1"/>
  <c r="FA58" i="74" s="1"/>
  <c r="BA58" i="74"/>
  <c r="CV58" i="74" s="1"/>
  <c r="DJ58" i="74" s="1"/>
  <c r="AZ58" i="74"/>
  <c r="CU58" i="74" s="1"/>
  <c r="DI58" i="74" s="1"/>
  <c r="AY58" i="74"/>
  <c r="CT58" i="74" s="1"/>
  <c r="DH58" i="74" s="1"/>
  <c r="AX58" i="74"/>
  <c r="CS58" i="74" s="1"/>
  <c r="DG58" i="74" s="1"/>
  <c r="AW58" i="74"/>
  <c r="CR58" i="74" s="1"/>
  <c r="DF58" i="74" s="1"/>
  <c r="AV58" i="74"/>
  <c r="CQ58" i="74" s="1"/>
  <c r="DE58" i="74" s="1"/>
  <c r="AU58" i="74"/>
  <c r="CP58" i="74" s="1"/>
  <c r="DD58" i="74" s="1"/>
  <c r="AT58" i="74"/>
  <c r="CO58" i="74" s="1"/>
  <c r="DC58" i="74" s="1"/>
  <c r="AS58" i="74"/>
  <c r="CN58" i="74" s="1"/>
  <c r="DB58" i="74" s="1"/>
  <c r="AR58" i="74"/>
  <c r="F58" i="74"/>
  <c r="C58" i="74" s="1"/>
  <c r="FL50" i="74"/>
  <c r="EW50" i="74"/>
  <c r="EV50" i="74"/>
  <c r="EU50" i="74"/>
  <c r="ET50" i="74"/>
  <c r="ES50" i="74"/>
  <c r="ER50" i="74"/>
  <c r="EQ50" i="74"/>
  <c r="EP50" i="74"/>
  <c r="EO50" i="74"/>
  <c r="EN50" i="74"/>
  <c r="EJ50" i="74"/>
  <c r="EI50" i="74"/>
  <c r="EH50" i="74"/>
  <c r="EG50" i="74"/>
  <c r="EF50" i="74"/>
  <c r="EE50" i="74"/>
  <c r="ED50" i="74"/>
  <c r="EC50" i="74"/>
  <c r="EB50" i="74"/>
  <c r="EA50" i="74"/>
  <c r="DW50" i="74"/>
  <c r="DV50" i="74"/>
  <c r="DU50" i="74"/>
  <c r="DT50" i="74"/>
  <c r="DS50" i="74"/>
  <c r="DR50" i="74"/>
  <c r="DQ50" i="74"/>
  <c r="DP50" i="74"/>
  <c r="DO50" i="74"/>
  <c r="DN50" i="74"/>
  <c r="CL50" i="74"/>
  <c r="CZ50" i="74" s="1"/>
  <c r="DM50" i="74" s="1"/>
  <c r="DZ50" i="74" s="1"/>
  <c r="EM50" i="74" s="1"/>
  <c r="FA50" i="74" s="1"/>
  <c r="G50" i="74"/>
  <c r="D50" i="74"/>
  <c r="AY50" i="74" s="1"/>
  <c r="CT50" i="74" s="1"/>
  <c r="DH50" i="74" s="1"/>
  <c r="FL41" i="74"/>
  <c r="EW41" i="74"/>
  <c r="EV41" i="74"/>
  <c r="EU41" i="74"/>
  <c r="ET41" i="74"/>
  <c r="ES41" i="74"/>
  <c r="ER41" i="74"/>
  <c r="EQ41" i="74"/>
  <c r="EP41" i="74"/>
  <c r="EO41" i="74"/>
  <c r="EN41" i="74"/>
  <c r="EJ41" i="74"/>
  <c r="EI41" i="74"/>
  <c r="EH41" i="74"/>
  <c r="EG41" i="74"/>
  <c r="EF41" i="74"/>
  <c r="EE41" i="74"/>
  <c r="ED41" i="74"/>
  <c r="EC41" i="74"/>
  <c r="EB41" i="74"/>
  <c r="EA41" i="74"/>
  <c r="DW41" i="74"/>
  <c r="DV41" i="74"/>
  <c r="DU41" i="74"/>
  <c r="DT41" i="74"/>
  <c r="DS41" i="74"/>
  <c r="DR41" i="74"/>
  <c r="DQ41" i="74"/>
  <c r="DP41" i="74"/>
  <c r="DO41" i="74"/>
  <c r="DN41" i="74"/>
  <c r="CL41" i="74"/>
  <c r="CZ41" i="74" s="1"/>
  <c r="DM41" i="74" s="1"/>
  <c r="DZ41" i="74" s="1"/>
  <c r="EM41" i="74" s="1"/>
  <c r="FA41" i="74" s="1"/>
  <c r="G41" i="74"/>
  <c r="FL40" i="74"/>
  <c r="EW40" i="74"/>
  <c r="EV40" i="74"/>
  <c r="EU40" i="74"/>
  <c r="ET40" i="74"/>
  <c r="ES40" i="74"/>
  <c r="ER40" i="74"/>
  <c r="EQ40" i="74"/>
  <c r="EP40" i="74"/>
  <c r="EO40" i="74"/>
  <c r="EN40" i="74"/>
  <c r="EJ40" i="74"/>
  <c r="EI40" i="74"/>
  <c r="EH40" i="74"/>
  <c r="EG40" i="74"/>
  <c r="EF40" i="74"/>
  <c r="EE40" i="74"/>
  <c r="ED40" i="74"/>
  <c r="EC40" i="74"/>
  <c r="EB40" i="74"/>
  <c r="EA40" i="74"/>
  <c r="DW40" i="74"/>
  <c r="DV40" i="74"/>
  <c r="DU40" i="74"/>
  <c r="DT40" i="74"/>
  <c r="DS40" i="74"/>
  <c r="DR40" i="74"/>
  <c r="DQ40" i="74"/>
  <c r="DP40" i="74"/>
  <c r="DO40" i="74"/>
  <c r="DN40" i="74"/>
  <c r="CL40" i="74"/>
  <c r="CZ40" i="74" s="1"/>
  <c r="DM40" i="74" s="1"/>
  <c r="DZ40" i="74" s="1"/>
  <c r="EM40" i="74" s="1"/>
  <c r="FA40" i="74" s="1"/>
  <c r="G40" i="74"/>
  <c r="FL39" i="74"/>
  <c r="EW39" i="74"/>
  <c r="EV39" i="74"/>
  <c r="EU39" i="74"/>
  <c r="ET39" i="74"/>
  <c r="ES39" i="74"/>
  <c r="ER39" i="74"/>
  <c r="EQ39" i="74"/>
  <c r="EP39" i="74"/>
  <c r="EO39" i="74"/>
  <c r="EN39" i="74"/>
  <c r="EJ39" i="74"/>
  <c r="EI39" i="74"/>
  <c r="EH39" i="74"/>
  <c r="EG39" i="74"/>
  <c r="EF39" i="74"/>
  <c r="EE39" i="74"/>
  <c r="ED39" i="74"/>
  <c r="EC39" i="74"/>
  <c r="EB39" i="74"/>
  <c r="EA39" i="74"/>
  <c r="DW39" i="74"/>
  <c r="DV39" i="74"/>
  <c r="DU39" i="74"/>
  <c r="DT39" i="74"/>
  <c r="DS39" i="74"/>
  <c r="DR39" i="74"/>
  <c r="DQ39" i="74"/>
  <c r="DP39" i="74"/>
  <c r="DO39" i="74"/>
  <c r="DN39" i="74"/>
  <c r="CL39" i="74"/>
  <c r="CZ39" i="74" s="1"/>
  <c r="DM39" i="74" s="1"/>
  <c r="DZ39" i="74" s="1"/>
  <c r="EM39" i="74" s="1"/>
  <c r="FA39" i="74" s="1"/>
  <c r="G39" i="74"/>
  <c r="FL38" i="74"/>
  <c r="EW38" i="74"/>
  <c r="EV38" i="74"/>
  <c r="EU38" i="74"/>
  <c r="ET38" i="74"/>
  <c r="ES38" i="74"/>
  <c r="ER38" i="74"/>
  <c r="EQ38" i="74"/>
  <c r="EP38" i="74"/>
  <c r="EO38" i="74"/>
  <c r="EN38" i="74"/>
  <c r="EJ38" i="74"/>
  <c r="EI38" i="74"/>
  <c r="EH38" i="74"/>
  <c r="EG38" i="74"/>
  <c r="EF38" i="74"/>
  <c r="EE38" i="74"/>
  <c r="ED38" i="74"/>
  <c r="EC38" i="74"/>
  <c r="EB38" i="74"/>
  <c r="EA38" i="74"/>
  <c r="DW38" i="74"/>
  <c r="DV38" i="74"/>
  <c r="DU38" i="74"/>
  <c r="DT38" i="74"/>
  <c r="DS38" i="74"/>
  <c r="DR38" i="74"/>
  <c r="DQ38" i="74"/>
  <c r="DP38" i="74"/>
  <c r="DO38" i="74"/>
  <c r="DN38" i="74"/>
  <c r="CL38" i="74"/>
  <c r="CZ38" i="74" s="1"/>
  <c r="DM38" i="74" s="1"/>
  <c r="DZ38" i="74" s="1"/>
  <c r="EM38" i="74" s="1"/>
  <c r="FA38" i="74" s="1"/>
  <c r="G38" i="74"/>
  <c r="FL37" i="74"/>
  <c r="EW37" i="74"/>
  <c r="EV37" i="74"/>
  <c r="EU37" i="74"/>
  <c r="ET37" i="74"/>
  <c r="ES37" i="74"/>
  <c r="ER37" i="74"/>
  <c r="EQ37" i="74"/>
  <c r="EP37" i="74"/>
  <c r="EO37" i="74"/>
  <c r="EN37" i="74"/>
  <c r="EJ37" i="74"/>
  <c r="EI37" i="74"/>
  <c r="EH37" i="74"/>
  <c r="EG37" i="74"/>
  <c r="EF37" i="74"/>
  <c r="EE37" i="74"/>
  <c r="ED37" i="74"/>
  <c r="EC37" i="74"/>
  <c r="EB37" i="74"/>
  <c r="EA37" i="74"/>
  <c r="DW37" i="74"/>
  <c r="DV37" i="74"/>
  <c r="DU37" i="74"/>
  <c r="DT37" i="74"/>
  <c r="DS37" i="74"/>
  <c r="DR37" i="74"/>
  <c r="DQ37" i="74"/>
  <c r="DP37" i="74"/>
  <c r="DO37" i="74"/>
  <c r="DN37" i="74"/>
  <c r="CL37" i="74"/>
  <c r="CZ37" i="74" s="1"/>
  <c r="DM37" i="74" s="1"/>
  <c r="DZ37" i="74" s="1"/>
  <c r="EM37" i="74" s="1"/>
  <c r="FA37" i="74" s="1"/>
  <c r="G37" i="74"/>
  <c r="FL36" i="74"/>
  <c r="EW36" i="74"/>
  <c r="EV36" i="74"/>
  <c r="EU36" i="74"/>
  <c r="ET36" i="74"/>
  <c r="ES36" i="74"/>
  <c r="ER36" i="74"/>
  <c r="EQ36" i="74"/>
  <c r="EP36" i="74"/>
  <c r="EO36" i="74"/>
  <c r="EN36" i="74"/>
  <c r="EJ36" i="74"/>
  <c r="EI36" i="74"/>
  <c r="EH36" i="74"/>
  <c r="EG36" i="74"/>
  <c r="EF36" i="74"/>
  <c r="EE36" i="74"/>
  <c r="ED36" i="74"/>
  <c r="EC36" i="74"/>
  <c r="EB36" i="74"/>
  <c r="EA36" i="74"/>
  <c r="DW36" i="74"/>
  <c r="DV36" i="74"/>
  <c r="DU36" i="74"/>
  <c r="DT36" i="74"/>
  <c r="DS36" i="74"/>
  <c r="DR36" i="74"/>
  <c r="DQ36" i="74"/>
  <c r="DP36" i="74"/>
  <c r="DO36" i="74"/>
  <c r="DN36" i="74"/>
  <c r="CL36" i="74"/>
  <c r="CZ36" i="74" s="1"/>
  <c r="DM36" i="74" s="1"/>
  <c r="DZ36" i="74" s="1"/>
  <c r="EM36" i="74" s="1"/>
  <c r="FA36" i="74" s="1"/>
  <c r="G36" i="74"/>
  <c r="FL23" i="74"/>
  <c r="EW23" i="74"/>
  <c r="EV23" i="74"/>
  <c r="EU23" i="74"/>
  <c r="ET23" i="74"/>
  <c r="ES23" i="74"/>
  <c r="ER23" i="74"/>
  <c r="EQ23" i="74"/>
  <c r="EP23" i="74"/>
  <c r="EO23" i="74"/>
  <c r="EN23" i="74"/>
  <c r="EJ23" i="74"/>
  <c r="EI23" i="74"/>
  <c r="EH23" i="74"/>
  <c r="EG23" i="74"/>
  <c r="EF23" i="74"/>
  <c r="EE23" i="74"/>
  <c r="ED23" i="74"/>
  <c r="EC23" i="74"/>
  <c r="EB23" i="74"/>
  <c r="EA23" i="74"/>
  <c r="DW23" i="74"/>
  <c r="DV23" i="74"/>
  <c r="DU23" i="74"/>
  <c r="DT23" i="74"/>
  <c r="DS23" i="74"/>
  <c r="DR23" i="74"/>
  <c r="DQ23" i="74"/>
  <c r="DP23" i="74"/>
  <c r="DO23" i="74"/>
  <c r="DN23" i="74"/>
  <c r="CL23" i="74"/>
  <c r="G23" i="74"/>
  <c r="FL22" i="74"/>
  <c r="EW22" i="74"/>
  <c r="EV22" i="74"/>
  <c r="EU22" i="74"/>
  <c r="ET22" i="74"/>
  <c r="ES22" i="74"/>
  <c r="ER22" i="74"/>
  <c r="EQ22" i="74"/>
  <c r="EP22" i="74"/>
  <c r="EO22" i="74"/>
  <c r="EN22" i="74"/>
  <c r="EJ22" i="74"/>
  <c r="EI22" i="74"/>
  <c r="EH22" i="74"/>
  <c r="EG22" i="74"/>
  <c r="EF22" i="74"/>
  <c r="EE22" i="74"/>
  <c r="ED22" i="74"/>
  <c r="EC22" i="74"/>
  <c r="EB22" i="74"/>
  <c r="EA22" i="74"/>
  <c r="DW22" i="74"/>
  <c r="DV22" i="74"/>
  <c r="DU22" i="74"/>
  <c r="DT22" i="74"/>
  <c r="DS22" i="74"/>
  <c r="DR22" i="74"/>
  <c r="DQ22" i="74"/>
  <c r="DP22" i="74"/>
  <c r="DO22" i="74"/>
  <c r="DN22" i="74"/>
  <c r="CL22" i="74"/>
  <c r="G22" i="74"/>
  <c r="FL21" i="74"/>
  <c r="EW21" i="74"/>
  <c r="EV21" i="74"/>
  <c r="EU21" i="74"/>
  <c r="ET21" i="74"/>
  <c r="ES21" i="74"/>
  <c r="ER21" i="74"/>
  <c r="EQ21" i="74"/>
  <c r="EP21" i="74"/>
  <c r="EO21" i="74"/>
  <c r="EN21" i="74"/>
  <c r="EJ21" i="74"/>
  <c r="EI21" i="74"/>
  <c r="EH21" i="74"/>
  <c r="EG21" i="74"/>
  <c r="EF21" i="74"/>
  <c r="EE21" i="74"/>
  <c r="ED21" i="74"/>
  <c r="EC21" i="74"/>
  <c r="EB21" i="74"/>
  <c r="EA21" i="74"/>
  <c r="DW21" i="74"/>
  <c r="DV21" i="74"/>
  <c r="DU21" i="74"/>
  <c r="DT21" i="74"/>
  <c r="DS21" i="74"/>
  <c r="DR21" i="74"/>
  <c r="DQ21" i="74"/>
  <c r="DP21" i="74"/>
  <c r="DO21" i="74"/>
  <c r="DN21" i="74"/>
  <c r="CL21" i="74"/>
  <c r="G21" i="74"/>
  <c r="FL20" i="74"/>
  <c r="EW20" i="74"/>
  <c r="EV20" i="74"/>
  <c r="EU20" i="74"/>
  <c r="ET20" i="74"/>
  <c r="ES20" i="74"/>
  <c r="ER20" i="74"/>
  <c r="EQ20" i="74"/>
  <c r="EP20" i="74"/>
  <c r="EO20" i="74"/>
  <c r="EN20" i="74"/>
  <c r="EJ20" i="74"/>
  <c r="EI20" i="74"/>
  <c r="EH20" i="74"/>
  <c r="EG20" i="74"/>
  <c r="EF20" i="74"/>
  <c r="EE20" i="74"/>
  <c r="ED20" i="74"/>
  <c r="EC20" i="74"/>
  <c r="EB20" i="74"/>
  <c r="EA20" i="74"/>
  <c r="DW20" i="74"/>
  <c r="DV20" i="74"/>
  <c r="DU20" i="74"/>
  <c r="DT20" i="74"/>
  <c r="DS20" i="74"/>
  <c r="DR20" i="74"/>
  <c r="DQ20" i="74"/>
  <c r="DP20" i="74"/>
  <c r="DO20" i="74"/>
  <c r="DN20" i="74"/>
  <c r="CL20" i="74"/>
  <c r="G20" i="74"/>
  <c r="FL19" i="74"/>
  <c r="EW19" i="74"/>
  <c r="EV19" i="74"/>
  <c r="EU19" i="74"/>
  <c r="ET19" i="74"/>
  <c r="ES19" i="74"/>
  <c r="ER19" i="74"/>
  <c r="EQ19" i="74"/>
  <c r="EP19" i="74"/>
  <c r="EO19" i="74"/>
  <c r="EN19" i="74"/>
  <c r="EJ19" i="74"/>
  <c r="EI19" i="74"/>
  <c r="EH19" i="74"/>
  <c r="EG19" i="74"/>
  <c r="EF19" i="74"/>
  <c r="EE19" i="74"/>
  <c r="ED19" i="74"/>
  <c r="EC19" i="74"/>
  <c r="EB19" i="74"/>
  <c r="EA19" i="74"/>
  <c r="DW19" i="74"/>
  <c r="DV19" i="74"/>
  <c r="DU19" i="74"/>
  <c r="DT19" i="74"/>
  <c r="DS19" i="74"/>
  <c r="DR19" i="74"/>
  <c r="DQ19" i="74"/>
  <c r="DP19" i="74"/>
  <c r="DO19" i="74"/>
  <c r="DN19" i="74"/>
  <c r="CL19" i="74"/>
  <c r="G19" i="74"/>
  <c r="FL11" i="74"/>
  <c r="EW11" i="74"/>
  <c r="EV11" i="74"/>
  <c r="EU11" i="74"/>
  <c r="ET11" i="74"/>
  <c r="ES11" i="74"/>
  <c r="ER11" i="74"/>
  <c r="EQ11" i="74"/>
  <c r="EP11" i="74"/>
  <c r="EO11" i="74"/>
  <c r="EN11" i="74"/>
  <c r="EJ11" i="74"/>
  <c r="EI11" i="74"/>
  <c r="EH11" i="74"/>
  <c r="EG11" i="74"/>
  <c r="EF11" i="74"/>
  <c r="EE11" i="74"/>
  <c r="ED11" i="74"/>
  <c r="EC11" i="74"/>
  <c r="EB11" i="74"/>
  <c r="EA11" i="74"/>
  <c r="DW11" i="74"/>
  <c r="DV11" i="74"/>
  <c r="DU11" i="74"/>
  <c r="DT11" i="74"/>
  <c r="DS11" i="74"/>
  <c r="DR11" i="74"/>
  <c r="DQ11" i="74"/>
  <c r="DP11" i="74"/>
  <c r="DO11" i="74"/>
  <c r="DN11" i="74"/>
  <c r="CL11" i="74"/>
  <c r="FL10" i="74"/>
  <c r="EW10" i="74"/>
  <c r="EV10" i="74"/>
  <c r="EU10" i="74"/>
  <c r="ET10" i="74"/>
  <c r="ES10" i="74"/>
  <c r="ER10" i="74"/>
  <c r="EQ10" i="74"/>
  <c r="EP10" i="74"/>
  <c r="EO10" i="74"/>
  <c r="EN10" i="74"/>
  <c r="EJ10" i="74"/>
  <c r="EI10" i="74"/>
  <c r="EH10" i="74"/>
  <c r="EG10" i="74"/>
  <c r="EF10" i="74"/>
  <c r="EE10" i="74"/>
  <c r="ED10" i="74"/>
  <c r="EC10" i="74"/>
  <c r="EB10" i="74"/>
  <c r="EA10" i="74"/>
  <c r="DW10" i="74"/>
  <c r="DV10" i="74"/>
  <c r="DU10" i="74"/>
  <c r="DT10" i="74"/>
  <c r="DS10" i="74"/>
  <c r="DR10" i="74"/>
  <c r="DQ10" i="74"/>
  <c r="DP10" i="74"/>
  <c r="DO10" i="74"/>
  <c r="DN10" i="74"/>
  <c r="CL10" i="74"/>
  <c r="FL9" i="74"/>
  <c r="EW9" i="74"/>
  <c r="EV9" i="74"/>
  <c r="EU9" i="74"/>
  <c r="ET9" i="74"/>
  <c r="ES9" i="74"/>
  <c r="ER9" i="74"/>
  <c r="EQ9" i="74"/>
  <c r="EP9" i="74"/>
  <c r="EO9" i="74"/>
  <c r="EN9" i="74"/>
  <c r="EJ9" i="74"/>
  <c r="EI9" i="74"/>
  <c r="EH9" i="74"/>
  <c r="EG9" i="74"/>
  <c r="EF9" i="74"/>
  <c r="EE9" i="74"/>
  <c r="ED9" i="74"/>
  <c r="EC9" i="74"/>
  <c r="EB9" i="74"/>
  <c r="EA9" i="74"/>
  <c r="DW9" i="74"/>
  <c r="DV9" i="74"/>
  <c r="DU9" i="74"/>
  <c r="DT9" i="74"/>
  <c r="DS9" i="74"/>
  <c r="DR9" i="74"/>
  <c r="DQ9" i="74"/>
  <c r="DP9" i="74"/>
  <c r="DO9" i="74"/>
  <c r="DN9" i="74"/>
  <c r="CL9" i="74"/>
  <c r="FL8" i="74"/>
  <c r="EW8" i="74"/>
  <c r="EV8" i="74"/>
  <c r="EU8" i="74"/>
  <c r="ET8" i="74"/>
  <c r="ES8" i="74"/>
  <c r="ER8" i="74"/>
  <c r="EQ8" i="74"/>
  <c r="EP8" i="74"/>
  <c r="EO8" i="74"/>
  <c r="EN8" i="74"/>
  <c r="EJ8" i="74"/>
  <c r="EI8" i="74"/>
  <c r="EH8" i="74"/>
  <c r="EG8" i="74"/>
  <c r="EF8" i="74"/>
  <c r="EE8" i="74"/>
  <c r="ED8" i="74"/>
  <c r="EC8" i="74"/>
  <c r="EB8" i="74"/>
  <c r="EA8" i="74"/>
  <c r="DW8" i="74"/>
  <c r="DV8" i="74"/>
  <c r="DU8" i="74"/>
  <c r="DT8" i="74"/>
  <c r="DS8" i="74"/>
  <c r="DR8" i="74"/>
  <c r="DQ8" i="74"/>
  <c r="DP8" i="74"/>
  <c r="DO8" i="74"/>
  <c r="DN8" i="74"/>
  <c r="CL8" i="74"/>
  <c r="CR8" i="74" s="1"/>
  <c r="FL7" i="74"/>
  <c r="EW7" i="74"/>
  <c r="EV7" i="74"/>
  <c r="EU7" i="74"/>
  <c r="ET7" i="74"/>
  <c r="ES7" i="74"/>
  <c r="ER7" i="74"/>
  <c r="EQ7" i="74"/>
  <c r="EP7" i="74"/>
  <c r="EO7" i="74"/>
  <c r="EN7" i="74"/>
  <c r="EJ7" i="74"/>
  <c r="EI7" i="74"/>
  <c r="EH7" i="74"/>
  <c r="EG7" i="74"/>
  <c r="EF7" i="74"/>
  <c r="EE7" i="74"/>
  <c r="ED7" i="74"/>
  <c r="EC7" i="74"/>
  <c r="EB7" i="74"/>
  <c r="EA7" i="74"/>
  <c r="DW7" i="74"/>
  <c r="DV7" i="74"/>
  <c r="DU7" i="74"/>
  <c r="DT7" i="74"/>
  <c r="DS7" i="74"/>
  <c r="DR7" i="74"/>
  <c r="DQ7" i="74"/>
  <c r="DP7" i="74"/>
  <c r="DO7" i="74"/>
  <c r="DN7" i="74"/>
  <c r="CL7" i="74"/>
  <c r="G7" i="74" l="1"/>
  <c r="G9" i="74"/>
  <c r="CS9" i="74"/>
  <c r="CS7" i="74"/>
  <c r="CS10" i="74"/>
  <c r="CS11" i="74"/>
  <c r="G11" i="74"/>
  <c r="BB58" i="74"/>
  <c r="CM58" i="74"/>
  <c r="DA58" i="74" s="1"/>
  <c r="DK58" i="74" s="1"/>
  <c r="EK58" i="74"/>
  <c r="DX58" i="74"/>
  <c r="EX58" i="74"/>
  <c r="FL58" i="74"/>
  <c r="BA50" i="74"/>
  <c r="CV50" i="74" s="1"/>
  <c r="DJ50" i="74" s="1"/>
  <c r="EX50" i="74"/>
  <c r="AR50" i="74"/>
  <c r="CM50" i="74" s="1"/>
  <c r="DA50" i="74" s="1"/>
  <c r="DX50" i="74"/>
  <c r="AS50" i="74"/>
  <c r="CN50" i="74" s="1"/>
  <c r="DB50" i="74" s="1"/>
  <c r="AU50" i="74"/>
  <c r="CP50" i="74" s="1"/>
  <c r="DD50" i="74" s="1"/>
  <c r="AZ50" i="74"/>
  <c r="CU50" i="74" s="1"/>
  <c r="DI50" i="74" s="1"/>
  <c r="EK50" i="74"/>
  <c r="AT50" i="74"/>
  <c r="CO50" i="74" s="1"/>
  <c r="DC50" i="74" s="1"/>
  <c r="AV50" i="74"/>
  <c r="CQ50" i="74" s="1"/>
  <c r="DE50" i="74" s="1"/>
  <c r="AW50" i="74"/>
  <c r="CR50" i="74" s="1"/>
  <c r="DF50" i="74" s="1"/>
  <c r="AX50" i="74"/>
  <c r="CS50" i="74" s="1"/>
  <c r="DG50" i="74" s="1"/>
  <c r="DX41" i="74"/>
  <c r="EK41" i="74"/>
  <c r="EX41" i="74"/>
  <c r="DX40" i="74"/>
  <c r="EK40" i="74"/>
  <c r="EX40" i="74"/>
  <c r="DX39" i="74"/>
  <c r="EK39" i="74"/>
  <c r="EX39" i="74"/>
  <c r="DX38" i="74"/>
  <c r="EK38" i="74"/>
  <c r="EX38" i="74"/>
  <c r="DX37" i="74"/>
  <c r="EK37" i="74"/>
  <c r="EX37" i="74"/>
  <c r="DX36" i="74"/>
  <c r="EK36" i="74"/>
  <c r="EX36" i="74"/>
  <c r="CS20" i="74"/>
  <c r="CS22" i="74"/>
  <c r="CS21" i="74"/>
  <c r="CS23" i="74"/>
  <c r="DX22" i="74"/>
  <c r="DX23" i="74"/>
  <c r="EX23" i="74"/>
  <c r="EK23" i="74"/>
  <c r="CM23" i="74"/>
  <c r="CU23" i="74"/>
  <c r="EK22" i="74"/>
  <c r="CN23" i="74"/>
  <c r="CV23" i="74"/>
  <c r="CO23" i="74"/>
  <c r="EX22" i="74"/>
  <c r="CP23" i="74"/>
  <c r="CZ23" i="74"/>
  <c r="CT23" i="74"/>
  <c r="CQ23" i="74"/>
  <c r="CR23" i="74"/>
  <c r="DX20" i="74"/>
  <c r="CM22" i="74"/>
  <c r="CN22" i="74"/>
  <c r="CV22" i="74"/>
  <c r="DX21" i="74"/>
  <c r="CO22" i="74"/>
  <c r="EK21" i="74"/>
  <c r="EX21" i="74"/>
  <c r="CP22" i="74"/>
  <c r="CZ22" i="74"/>
  <c r="CT22" i="74"/>
  <c r="CQ22" i="74"/>
  <c r="CR22" i="74"/>
  <c r="CU22" i="74"/>
  <c r="CT21" i="74"/>
  <c r="CM21" i="74"/>
  <c r="CU21" i="74"/>
  <c r="EK20" i="74"/>
  <c r="CN21" i="74"/>
  <c r="CO21" i="74"/>
  <c r="CV21" i="74"/>
  <c r="EX20" i="74"/>
  <c r="CP21" i="74"/>
  <c r="CZ21" i="74"/>
  <c r="CQ21" i="74"/>
  <c r="CR21" i="74"/>
  <c r="DX19" i="74"/>
  <c r="CM20" i="74"/>
  <c r="CU20" i="74"/>
  <c r="CN20" i="74"/>
  <c r="CV20" i="74"/>
  <c r="CO20" i="74"/>
  <c r="EK19" i="74"/>
  <c r="EX19" i="74"/>
  <c r="CP20" i="74"/>
  <c r="CZ20" i="74"/>
  <c r="CQ20" i="74"/>
  <c r="CT20" i="74"/>
  <c r="CR20" i="74"/>
  <c r="CZ19" i="74"/>
  <c r="G8" i="74"/>
  <c r="G10" i="74"/>
  <c r="DX10" i="74"/>
  <c r="DX11" i="74"/>
  <c r="EK11" i="74"/>
  <c r="EX11" i="74"/>
  <c r="DX9" i="74"/>
  <c r="CM11" i="74"/>
  <c r="CU11" i="74"/>
  <c r="EK10" i="74"/>
  <c r="CN11" i="74"/>
  <c r="CV11" i="74"/>
  <c r="CO11" i="74"/>
  <c r="EX10" i="74"/>
  <c r="CP11" i="74"/>
  <c r="CZ11" i="74"/>
  <c r="CT11" i="74"/>
  <c r="CQ11" i="74"/>
  <c r="CR11" i="74"/>
  <c r="CU10" i="74"/>
  <c r="CO10" i="74"/>
  <c r="CT10" i="74"/>
  <c r="EK8" i="74"/>
  <c r="EX9" i="74"/>
  <c r="CP10" i="74"/>
  <c r="CZ10" i="74"/>
  <c r="CV10" i="74"/>
  <c r="CQ10" i="74"/>
  <c r="CM10" i="74"/>
  <c r="EK9" i="74"/>
  <c r="CN10" i="74"/>
  <c r="CR10" i="74"/>
  <c r="DX8" i="74"/>
  <c r="CM9" i="74"/>
  <c r="CU9" i="74"/>
  <c r="CT9" i="74"/>
  <c r="CN9" i="74"/>
  <c r="CV9" i="74"/>
  <c r="CO9" i="74"/>
  <c r="CP9" i="74"/>
  <c r="CZ9" i="74"/>
  <c r="CQ9" i="74"/>
  <c r="CS8" i="74"/>
  <c r="EX8" i="74"/>
  <c r="CR9" i="74"/>
  <c r="DX7" i="74"/>
  <c r="CT8" i="74"/>
  <c r="CM8" i="74"/>
  <c r="CU8" i="74"/>
  <c r="EK7" i="74"/>
  <c r="CN8" i="74"/>
  <c r="CV8" i="74"/>
  <c r="EX7" i="74"/>
  <c r="CP8" i="74"/>
  <c r="CZ8" i="74"/>
  <c r="CQ8" i="74"/>
  <c r="CO8" i="74"/>
  <c r="CT7" i="74"/>
  <c r="CV7" i="74"/>
  <c r="CO7" i="74"/>
  <c r="CP7" i="74"/>
  <c r="CZ7" i="74"/>
  <c r="CQ7" i="74"/>
  <c r="CU7" i="74"/>
  <c r="CR7" i="74"/>
  <c r="CM7" i="74"/>
  <c r="CN7" i="74"/>
  <c r="DF7" i="74" l="1"/>
  <c r="DG7" i="74"/>
  <c r="DH7" i="74"/>
  <c r="DI7" i="74"/>
  <c r="DC7" i="74"/>
  <c r="DJ7" i="74"/>
  <c r="DA7" i="74"/>
  <c r="DB7" i="74"/>
  <c r="DE7" i="74"/>
  <c r="DD7" i="74"/>
  <c r="DA10" i="74"/>
  <c r="DF10" i="74"/>
  <c r="DB10" i="74"/>
  <c r="DE10" i="74"/>
  <c r="DI10" i="74"/>
  <c r="DC10" i="74"/>
  <c r="DD10" i="74"/>
  <c r="DG10" i="74"/>
  <c r="DH10" i="74"/>
  <c r="DJ10" i="74"/>
  <c r="DM23" i="74"/>
  <c r="DZ23" i="74" s="1"/>
  <c r="EM23" i="74" s="1"/>
  <c r="FA23" i="74" s="1"/>
  <c r="DG23" i="74"/>
  <c r="DH23" i="74"/>
  <c r="DI23" i="74"/>
  <c r="DF23" i="74"/>
  <c r="DJ23" i="74"/>
  <c r="DA23" i="74"/>
  <c r="DD23" i="74"/>
  <c r="DB23" i="74"/>
  <c r="DC23" i="74"/>
  <c r="DE23" i="74"/>
  <c r="DB11" i="74"/>
  <c r="DC11" i="74"/>
  <c r="DG11" i="74"/>
  <c r="DH11" i="74"/>
  <c r="DD11" i="74"/>
  <c r="DF11" i="74"/>
  <c r="DE11" i="74"/>
  <c r="DA11" i="74"/>
  <c r="DJ11" i="74"/>
  <c r="DI11" i="74"/>
  <c r="DM20" i="74"/>
  <c r="DZ20" i="74" s="1"/>
  <c r="EM20" i="74" s="1"/>
  <c r="FA20" i="74" s="1"/>
  <c r="DJ20" i="74"/>
  <c r="DA20" i="74"/>
  <c r="DI20" i="74"/>
  <c r="DG20" i="74"/>
  <c r="DB20" i="74"/>
  <c r="DC20" i="74"/>
  <c r="DD20" i="74"/>
  <c r="DE20" i="74"/>
  <c r="DF20" i="74"/>
  <c r="DH20" i="74"/>
  <c r="DM21" i="74"/>
  <c r="DZ21" i="74" s="1"/>
  <c r="EM21" i="74" s="1"/>
  <c r="FA21" i="74" s="1"/>
  <c r="DB21" i="74"/>
  <c r="DC21" i="74"/>
  <c r="DA21" i="74"/>
  <c r="DF21" i="74"/>
  <c r="DJ21" i="74"/>
  <c r="DD21" i="74"/>
  <c r="DE21" i="74"/>
  <c r="DG21" i="74"/>
  <c r="DH21" i="74"/>
  <c r="DI21" i="74"/>
  <c r="DH8" i="74"/>
  <c r="DI8" i="74"/>
  <c r="DJ8" i="74"/>
  <c r="DA8" i="74"/>
  <c r="DB8" i="74"/>
  <c r="DG8" i="74"/>
  <c r="DC8" i="74"/>
  <c r="DD8" i="74"/>
  <c r="DE8" i="74"/>
  <c r="DF8" i="74"/>
  <c r="DJ9" i="74"/>
  <c r="DC9" i="74"/>
  <c r="DA9" i="74"/>
  <c r="DD9" i="74"/>
  <c r="DB9" i="74"/>
  <c r="DI9" i="74"/>
  <c r="DG9" i="74"/>
  <c r="DE9" i="74"/>
  <c r="DF9" i="74"/>
  <c r="DH9" i="74"/>
  <c r="DM22" i="74"/>
  <c r="DZ22" i="74" s="1"/>
  <c r="EM22" i="74" s="1"/>
  <c r="FA22" i="74" s="1"/>
  <c r="DD22" i="74"/>
  <c r="DE22" i="74"/>
  <c r="DI22" i="74"/>
  <c r="DF22" i="74"/>
  <c r="DG22" i="74"/>
  <c r="DA22" i="74"/>
  <c r="DC22" i="74"/>
  <c r="DH22" i="74"/>
  <c r="DJ22" i="74"/>
  <c r="DB22" i="74"/>
  <c r="DM19" i="74"/>
  <c r="DZ19" i="74" s="1"/>
  <c r="EM19" i="74" s="1"/>
  <c r="FA19" i="74" s="1"/>
  <c r="CW58" i="74"/>
  <c r="DK50" i="74"/>
  <c r="CW50" i="74"/>
  <c r="C50" i="74" s="1"/>
  <c r="F50" i="74" s="1"/>
  <c r="CW23" i="74"/>
  <c r="C23" i="74" s="1"/>
  <c r="CW22" i="74"/>
  <c r="C22" i="74" s="1"/>
  <c r="CW21" i="74"/>
  <c r="C21" i="74" s="1"/>
  <c r="CW20" i="74"/>
  <c r="C20" i="74" s="1"/>
  <c r="DM11" i="74"/>
  <c r="DZ11" i="74" s="1"/>
  <c r="EM11" i="74" s="1"/>
  <c r="FA11" i="74" s="1"/>
  <c r="CW11" i="74"/>
  <c r="CW10" i="74"/>
  <c r="DM10" i="74"/>
  <c r="DZ10" i="74" s="1"/>
  <c r="EM10" i="74" s="1"/>
  <c r="FA10" i="74" s="1"/>
  <c r="DM9" i="74"/>
  <c r="DZ9" i="74" s="1"/>
  <c r="EM9" i="74" s="1"/>
  <c r="FA9" i="74" s="1"/>
  <c r="CW9" i="74"/>
  <c r="DM8" i="74"/>
  <c r="DZ8" i="74" s="1"/>
  <c r="EM8" i="74" s="1"/>
  <c r="FA8" i="74" s="1"/>
  <c r="CW8" i="74"/>
  <c r="DM7" i="74"/>
  <c r="DZ7" i="74" s="1"/>
  <c r="EM7" i="74" s="1"/>
  <c r="FA7" i="74" s="1"/>
  <c r="CW7" i="74"/>
  <c r="E14" i="68"/>
  <c r="F14" i="68"/>
  <c r="G14" i="68"/>
  <c r="H14" i="68"/>
  <c r="I14" i="68"/>
  <c r="J14" i="68"/>
  <c r="K14" i="68"/>
  <c r="L14" i="68"/>
  <c r="M14" i="68"/>
  <c r="D14" i="68"/>
  <c r="DK22" i="74" l="1"/>
  <c r="DK23" i="74"/>
  <c r="DK20" i="74"/>
  <c r="DK21" i="74"/>
  <c r="DK11" i="74"/>
  <c r="C11" i="74" s="1"/>
  <c r="DK10" i="74"/>
  <c r="C10" i="74" s="1"/>
  <c r="DK9" i="74"/>
  <c r="C9" i="74" s="1"/>
  <c r="DK8" i="74"/>
  <c r="C8" i="74" s="1"/>
  <c r="DK7" i="74"/>
  <c r="C7" i="74" s="1"/>
  <c r="E57" i="67"/>
  <c r="J50" i="32" l="1"/>
  <c r="J49" i="32"/>
  <c r="K49" i="32" s="1"/>
  <c r="L49" i="32" s="1"/>
  <c r="M49" i="32" s="1"/>
  <c r="F55" i="74"/>
  <c r="D5" i="61" l="1"/>
  <c r="E5" i="61"/>
  <c r="F5" i="61"/>
  <c r="G5" i="61"/>
  <c r="H5" i="61"/>
  <c r="I5" i="61"/>
  <c r="J5" i="61"/>
  <c r="K5" i="61"/>
  <c r="L5" i="61"/>
  <c r="M5" i="61"/>
  <c r="N5" i="61"/>
  <c r="O5" i="61"/>
  <c r="C5" i="61"/>
  <c r="C6" i="73"/>
  <c r="B23" i="65" l="1"/>
  <c r="E22" i="59"/>
  <c r="E23" i="65" s="1"/>
  <c r="F22" i="59"/>
  <c r="F23" i="65" s="1"/>
  <c r="G22" i="59"/>
  <c r="G23" i="65" s="1"/>
  <c r="H22" i="59"/>
  <c r="H23" i="65" s="1"/>
  <c r="I22" i="59"/>
  <c r="I23" i="65" s="1"/>
  <c r="J22" i="59"/>
  <c r="J23" i="65" s="1"/>
  <c r="K22" i="59"/>
  <c r="K23" i="65" s="1"/>
  <c r="L22" i="59"/>
  <c r="L23" i="65" s="1"/>
  <c r="M22" i="59"/>
  <c r="M23" i="65" s="1"/>
  <c r="N22" i="59"/>
  <c r="N23" i="65" s="1"/>
  <c r="O22" i="59"/>
  <c r="O23" i="65" s="1"/>
  <c r="P22" i="59"/>
  <c r="P23" i="65" s="1"/>
  <c r="D22" i="59"/>
  <c r="D23" i="65" s="1"/>
  <c r="C23" i="65" l="1"/>
  <c r="C22" i="59"/>
  <c r="DJ28" i="30"/>
  <c r="DJ27" i="30"/>
  <c r="DJ23" i="30"/>
  <c r="E42" i="30" l="1"/>
  <c r="E41" i="30"/>
  <c r="GN34" i="30" l="1"/>
  <c r="FV34" i="30"/>
  <c r="FU34" i="30"/>
  <c r="FT34" i="30"/>
  <c r="FS34" i="30"/>
  <c r="FR34" i="30"/>
  <c r="FQ34" i="30"/>
  <c r="FP34" i="30"/>
  <c r="FO34" i="30"/>
  <c r="FN34" i="30"/>
  <c r="FM34" i="30"/>
  <c r="FL34" i="30"/>
  <c r="FK34" i="30"/>
  <c r="FJ34" i="30"/>
  <c r="FF34" i="30"/>
  <c r="FE34" i="30"/>
  <c r="FD34" i="30"/>
  <c r="FC34" i="30"/>
  <c r="FB34" i="30"/>
  <c r="FA34" i="30"/>
  <c r="EZ34" i="30"/>
  <c r="EY34" i="30"/>
  <c r="EX34" i="30"/>
  <c r="EW34" i="30"/>
  <c r="EV34" i="30"/>
  <c r="EU34" i="30"/>
  <c r="ET34" i="30"/>
  <c r="EP34" i="30"/>
  <c r="EO34" i="30"/>
  <c r="EN34" i="30"/>
  <c r="EM34" i="30"/>
  <c r="EL34" i="30"/>
  <c r="EK34" i="30"/>
  <c r="EJ34" i="30"/>
  <c r="EI34" i="30"/>
  <c r="EH34" i="30"/>
  <c r="EG34" i="30"/>
  <c r="EF34" i="30"/>
  <c r="EE34" i="30"/>
  <c r="ED34" i="30"/>
  <c r="DZ34" i="30"/>
  <c r="DY34" i="30"/>
  <c r="DX34" i="30"/>
  <c r="DW34" i="30"/>
  <c r="DV34" i="30"/>
  <c r="DU34" i="30"/>
  <c r="DT34" i="30"/>
  <c r="DS34" i="30"/>
  <c r="DR34" i="30"/>
  <c r="DQ34" i="30"/>
  <c r="DP34" i="30"/>
  <c r="DO34" i="30"/>
  <c r="DN34" i="30"/>
  <c r="CV34" i="30"/>
  <c r="DM34" i="30" s="1"/>
  <c r="EC34" i="30" s="1"/>
  <c r="ES34" i="30" s="1"/>
  <c r="FI34" i="30" s="1"/>
  <c r="FZ34" i="30" s="1"/>
  <c r="E34" i="30"/>
  <c r="FW27" i="30"/>
  <c r="FG27" i="30"/>
  <c r="EQ27" i="30"/>
  <c r="EA27" i="30"/>
  <c r="C27" i="30"/>
  <c r="CV27" i="30"/>
  <c r="DM27" i="30" s="1"/>
  <c r="EC27" i="30" s="1"/>
  <c r="ES27" i="30" s="1"/>
  <c r="FI27" i="30" s="1"/>
  <c r="FZ27" i="30" s="1"/>
  <c r="E27" i="30"/>
  <c r="GN18" i="30"/>
  <c r="FV18" i="30"/>
  <c r="FU18" i="30"/>
  <c r="FT18" i="30"/>
  <c r="FS18" i="30"/>
  <c r="FR18" i="30"/>
  <c r="FQ18" i="30"/>
  <c r="FP18" i="30"/>
  <c r="FO18" i="30"/>
  <c r="FN18" i="30"/>
  <c r="FM18" i="30"/>
  <c r="FL18" i="30"/>
  <c r="FK18" i="30"/>
  <c r="FJ18" i="30"/>
  <c r="FF18" i="30"/>
  <c r="FE18" i="30"/>
  <c r="FD18" i="30"/>
  <c r="FC18" i="30"/>
  <c r="FB18" i="30"/>
  <c r="FA18" i="30"/>
  <c r="EZ18" i="30"/>
  <c r="EY18" i="30"/>
  <c r="EX18" i="30"/>
  <c r="EW18" i="30"/>
  <c r="EV18" i="30"/>
  <c r="EU18" i="30"/>
  <c r="ET18" i="30"/>
  <c r="EP18" i="30"/>
  <c r="EO18" i="30"/>
  <c r="EN18" i="30"/>
  <c r="EM18" i="30"/>
  <c r="EL18" i="30"/>
  <c r="EK18" i="30"/>
  <c r="EJ18" i="30"/>
  <c r="EI18" i="30"/>
  <c r="EH18" i="30"/>
  <c r="EG18" i="30"/>
  <c r="EF18" i="30"/>
  <c r="EE18" i="30"/>
  <c r="ED18" i="30"/>
  <c r="CV18" i="30"/>
  <c r="E18" i="30"/>
  <c r="GN6" i="30"/>
  <c r="FV6" i="30"/>
  <c r="FU6" i="30"/>
  <c r="FT6" i="30"/>
  <c r="FS6" i="30"/>
  <c r="FR6" i="30"/>
  <c r="FQ6" i="30"/>
  <c r="FP6" i="30"/>
  <c r="FO6" i="30"/>
  <c r="FN6" i="30"/>
  <c r="FM6" i="30"/>
  <c r="FL6" i="30"/>
  <c r="FK6" i="30"/>
  <c r="FJ6" i="30"/>
  <c r="FF6" i="30"/>
  <c r="FE6" i="30"/>
  <c r="FD6" i="30"/>
  <c r="FC6" i="30"/>
  <c r="FB6" i="30"/>
  <c r="FA6" i="30"/>
  <c r="EZ6" i="30"/>
  <c r="EY6" i="30"/>
  <c r="EX6" i="30"/>
  <c r="EW6" i="30"/>
  <c r="EV6" i="30"/>
  <c r="EU6" i="30"/>
  <c r="ET6" i="30"/>
  <c r="EP6" i="30"/>
  <c r="EO6" i="30"/>
  <c r="EN6" i="30"/>
  <c r="EM6" i="30"/>
  <c r="EL6" i="30"/>
  <c r="EK6" i="30"/>
  <c r="EJ6" i="30"/>
  <c r="EI6" i="30"/>
  <c r="EH6" i="30"/>
  <c r="EG6" i="30"/>
  <c r="EF6" i="30"/>
  <c r="EE6" i="30"/>
  <c r="ED6" i="30"/>
  <c r="CV6" i="30"/>
  <c r="E6" i="30"/>
  <c r="DG18" i="30" l="1"/>
  <c r="CZ18" i="30"/>
  <c r="DD18" i="30"/>
  <c r="DU18" i="30" s="1"/>
  <c r="DH18" i="30"/>
  <c r="CY18" i="30"/>
  <c r="DC18" i="30"/>
  <c r="CW18" i="30"/>
  <c r="DA18" i="30"/>
  <c r="DE18" i="30"/>
  <c r="DI18" i="30"/>
  <c r="DZ18" i="30" s="1"/>
  <c r="CX18" i="30"/>
  <c r="DO18" i="30" s="1"/>
  <c r="DB18" i="30"/>
  <c r="DS18" i="30" s="1"/>
  <c r="DF18" i="30"/>
  <c r="CZ6" i="30"/>
  <c r="DA6" i="30"/>
  <c r="DB6" i="30"/>
  <c r="DF6" i="30"/>
  <c r="DH6" i="30"/>
  <c r="DI6" i="30"/>
  <c r="CY6" i="30"/>
  <c r="DC6" i="30"/>
  <c r="DD6" i="30"/>
  <c r="CW6" i="30"/>
  <c r="DE6" i="30"/>
  <c r="CX6" i="30"/>
  <c r="DG6" i="30"/>
  <c r="FG34" i="30"/>
  <c r="EA34" i="30"/>
  <c r="FW34" i="30"/>
  <c r="EQ34" i="30"/>
  <c r="FG18" i="30"/>
  <c r="DM18" i="30"/>
  <c r="EC18" i="30" s="1"/>
  <c r="ES18" i="30" s="1"/>
  <c r="FI18" i="30" s="1"/>
  <c r="FZ18" i="30" s="1"/>
  <c r="DT18" i="30"/>
  <c r="DW18" i="30"/>
  <c r="FW18" i="30"/>
  <c r="DP18" i="30"/>
  <c r="DX18" i="30"/>
  <c r="EQ18" i="30"/>
  <c r="DQ18" i="30"/>
  <c r="DY18" i="30"/>
  <c r="DN18" i="30"/>
  <c r="DR18" i="30"/>
  <c r="DV18" i="30"/>
  <c r="DM6" i="30"/>
  <c r="EC6" i="30" s="1"/>
  <c r="ES6" i="30" s="1"/>
  <c r="FI6" i="30" s="1"/>
  <c r="FZ6" i="30" s="1"/>
  <c r="FW6" i="30"/>
  <c r="EQ6" i="30"/>
  <c r="FG6" i="30"/>
  <c r="C37" i="94"/>
  <c r="D37" i="94"/>
  <c r="E37" i="94"/>
  <c r="F37" i="94"/>
  <c r="G37" i="94"/>
  <c r="H37" i="94"/>
  <c r="I37" i="94"/>
  <c r="J37" i="94"/>
  <c r="K37" i="94"/>
  <c r="L37" i="94"/>
  <c r="M37" i="94"/>
  <c r="N37" i="94"/>
  <c r="O37" i="94"/>
  <c r="C38" i="94"/>
  <c r="D38" i="94"/>
  <c r="E38" i="94"/>
  <c r="F38" i="94"/>
  <c r="G38" i="94"/>
  <c r="G39" i="94" s="1"/>
  <c r="H38" i="94"/>
  <c r="I38" i="94"/>
  <c r="J38" i="94"/>
  <c r="K38" i="94"/>
  <c r="L38" i="94"/>
  <c r="M38" i="94"/>
  <c r="M39" i="94" s="1"/>
  <c r="N38" i="94"/>
  <c r="N39" i="94" s="1"/>
  <c r="O38" i="94"/>
  <c r="O39" i="94" s="1"/>
  <c r="O15" i="94"/>
  <c r="N15" i="94"/>
  <c r="M15" i="94"/>
  <c r="L15" i="94"/>
  <c r="K15" i="94"/>
  <c r="J15" i="94"/>
  <c r="I15" i="94"/>
  <c r="H15" i="94"/>
  <c r="G15" i="94"/>
  <c r="F15" i="94"/>
  <c r="E15" i="94"/>
  <c r="D15" i="94"/>
  <c r="C15" i="94"/>
  <c r="O14" i="94"/>
  <c r="N14" i="94"/>
  <c r="M14" i="94"/>
  <c r="L14" i="94"/>
  <c r="K14" i="94"/>
  <c r="J14" i="94"/>
  <c r="I14" i="94"/>
  <c r="H14" i="94"/>
  <c r="G14" i="94"/>
  <c r="F14" i="94"/>
  <c r="E14" i="94"/>
  <c r="D14" i="94"/>
  <c r="C14" i="94"/>
  <c r="O12" i="94"/>
  <c r="N12" i="94"/>
  <c r="M12" i="94"/>
  <c r="L12" i="94"/>
  <c r="K12" i="94"/>
  <c r="J12" i="94"/>
  <c r="I12" i="94"/>
  <c r="H12" i="94"/>
  <c r="G12" i="94"/>
  <c r="F12" i="94"/>
  <c r="E12" i="94"/>
  <c r="D12" i="94"/>
  <c r="C12" i="94"/>
  <c r="O11" i="94"/>
  <c r="N11" i="94"/>
  <c r="M11" i="94"/>
  <c r="L11" i="94"/>
  <c r="K11" i="94"/>
  <c r="J11" i="94"/>
  <c r="I11" i="94"/>
  <c r="H11" i="94"/>
  <c r="G11" i="94"/>
  <c r="F11" i="94"/>
  <c r="E11" i="94"/>
  <c r="D11" i="94"/>
  <c r="C11" i="94"/>
  <c r="O39" i="103"/>
  <c r="N39" i="103"/>
  <c r="M39" i="103"/>
  <c r="L39" i="103"/>
  <c r="K39" i="103"/>
  <c r="J39" i="103"/>
  <c r="I39" i="103"/>
  <c r="H39" i="103"/>
  <c r="G39" i="103"/>
  <c r="F39" i="103"/>
  <c r="E39" i="103"/>
  <c r="D39" i="103"/>
  <c r="C39" i="103"/>
  <c r="Q38" i="103"/>
  <c r="P38" i="103"/>
  <c r="Q37" i="103"/>
  <c r="P37" i="103"/>
  <c r="Q32" i="103"/>
  <c r="P32" i="103"/>
  <c r="Q31" i="103"/>
  <c r="P31" i="103"/>
  <c r="Q23" i="103"/>
  <c r="P23" i="103"/>
  <c r="Q22" i="103"/>
  <c r="P22" i="103"/>
  <c r="Q21" i="103"/>
  <c r="P21" i="103"/>
  <c r="Q20" i="103"/>
  <c r="P20" i="103"/>
  <c r="Q19" i="103"/>
  <c r="P19" i="103"/>
  <c r="Q15" i="103"/>
  <c r="P15" i="103"/>
  <c r="Q14" i="103"/>
  <c r="P14" i="103"/>
  <c r="Q12" i="103"/>
  <c r="P12" i="103"/>
  <c r="Q11" i="103"/>
  <c r="P11" i="103"/>
  <c r="O8" i="103"/>
  <c r="N8" i="103"/>
  <c r="M8" i="103"/>
  <c r="M13" i="103" s="1"/>
  <c r="L8" i="103"/>
  <c r="L24" i="103" s="1"/>
  <c r="L30" i="103" s="1"/>
  <c r="L33" i="103" s="1"/>
  <c r="K8" i="103"/>
  <c r="K24" i="103" s="1"/>
  <c r="K30" i="103" s="1"/>
  <c r="J8" i="103"/>
  <c r="J24" i="103" s="1"/>
  <c r="J30" i="103" s="1"/>
  <c r="J33" i="103" s="1"/>
  <c r="I8" i="103"/>
  <c r="I24" i="103" s="1"/>
  <c r="I30" i="103" s="1"/>
  <c r="I33" i="103" s="1"/>
  <c r="H8" i="103"/>
  <c r="H24" i="103" s="1"/>
  <c r="H30" i="103" s="1"/>
  <c r="H33" i="103" s="1"/>
  <c r="G8" i="103"/>
  <c r="G24" i="103" s="1"/>
  <c r="G30" i="103" s="1"/>
  <c r="G33" i="103" s="1"/>
  <c r="F8" i="103"/>
  <c r="F24" i="103" s="1"/>
  <c r="F30" i="103" s="1"/>
  <c r="F33" i="103" s="1"/>
  <c r="E8" i="103"/>
  <c r="E24" i="103" s="1"/>
  <c r="E30" i="103" s="1"/>
  <c r="E33" i="103" s="1"/>
  <c r="D8" i="103"/>
  <c r="D24" i="103" s="1"/>
  <c r="D30" i="103" s="1"/>
  <c r="D33" i="103" s="1"/>
  <c r="C8" i="103"/>
  <c r="Q7" i="103"/>
  <c r="P7" i="103"/>
  <c r="Q6" i="103"/>
  <c r="P6" i="103"/>
  <c r="Q5" i="103"/>
  <c r="P5" i="103"/>
  <c r="Q4" i="103"/>
  <c r="P4" i="103"/>
  <c r="O39" i="102"/>
  <c r="N39" i="102"/>
  <c r="M39" i="102"/>
  <c r="L39" i="102"/>
  <c r="K39" i="102"/>
  <c r="J39" i="102"/>
  <c r="I39" i="102"/>
  <c r="H39" i="102"/>
  <c r="G39" i="102"/>
  <c r="F39" i="102"/>
  <c r="E39" i="102"/>
  <c r="D39" i="102"/>
  <c r="C39" i="102"/>
  <c r="Q38" i="102"/>
  <c r="P38" i="102"/>
  <c r="Q37" i="102"/>
  <c r="P37" i="102"/>
  <c r="Q32" i="102"/>
  <c r="P32" i="102"/>
  <c r="Q31" i="102"/>
  <c r="P31" i="102"/>
  <c r="Q23" i="102"/>
  <c r="P23" i="102"/>
  <c r="Q22" i="102"/>
  <c r="P22" i="102"/>
  <c r="Q21" i="102"/>
  <c r="P21" i="102"/>
  <c r="Q20" i="102"/>
  <c r="P20" i="102"/>
  <c r="Q19" i="102"/>
  <c r="P19" i="102"/>
  <c r="Q15" i="102"/>
  <c r="P15" i="102"/>
  <c r="Q14" i="102"/>
  <c r="P14" i="102"/>
  <c r="Q12" i="102"/>
  <c r="P12" i="102"/>
  <c r="Q11" i="102"/>
  <c r="P11" i="102"/>
  <c r="O8" i="102"/>
  <c r="O24" i="102" s="1"/>
  <c r="O30" i="102" s="1"/>
  <c r="O33" i="102" s="1"/>
  <c r="N8" i="102"/>
  <c r="N24" i="102" s="1"/>
  <c r="N30" i="102" s="1"/>
  <c r="N33" i="102" s="1"/>
  <c r="M8" i="102"/>
  <c r="M24" i="102" s="1"/>
  <c r="M30" i="102" s="1"/>
  <c r="M33" i="102" s="1"/>
  <c r="L8" i="102"/>
  <c r="L24" i="102" s="1"/>
  <c r="L30" i="102" s="1"/>
  <c r="L33" i="102" s="1"/>
  <c r="K8" i="102"/>
  <c r="K24" i="102" s="1"/>
  <c r="K30" i="102" s="1"/>
  <c r="J8" i="102"/>
  <c r="J24" i="102" s="1"/>
  <c r="J30" i="102" s="1"/>
  <c r="J33" i="102" s="1"/>
  <c r="I8" i="102"/>
  <c r="I24" i="102" s="1"/>
  <c r="I30" i="102" s="1"/>
  <c r="I33" i="102" s="1"/>
  <c r="H8" i="102"/>
  <c r="H24" i="102" s="1"/>
  <c r="H30" i="102" s="1"/>
  <c r="H33" i="102" s="1"/>
  <c r="G8" i="102"/>
  <c r="G24" i="102" s="1"/>
  <c r="G30" i="102" s="1"/>
  <c r="G33" i="102" s="1"/>
  <c r="F8" i="102"/>
  <c r="F24" i="102" s="1"/>
  <c r="F30" i="102" s="1"/>
  <c r="F33" i="102" s="1"/>
  <c r="E8" i="102"/>
  <c r="E24" i="102" s="1"/>
  <c r="E30" i="102" s="1"/>
  <c r="E33" i="102" s="1"/>
  <c r="D8" i="102"/>
  <c r="D24" i="102" s="1"/>
  <c r="D30" i="102" s="1"/>
  <c r="D33" i="102" s="1"/>
  <c r="C8" i="102"/>
  <c r="Q7" i="102"/>
  <c r="P7" i="102"/>
  <c r="Q6" i="102"/>
  <c r="P6" i="102"/>
  <c r="Q5" i="102"/>
  <c r="P5" i="102"/>
  <c r="Q4" i="102"/>
  <c r="P4" i="102"/>
  <c r="O39" i="101"/>
  <c r="N39" i="101"/>
  <c r="M39" i="101"/>
  <c r="L39" i="101"/>
  <c r="K39" i="101"/>
  <c r="J39" i="101"/>
  <c r="I39" i="101"/>
  <c r="H39" i="101"/>
  <c r="G39" i="101"/>
  <c r="F39" i="101"/>
  <c r="E39" i="101"/>
  <c r="D39" i="101"/>
  <c r="C39" i="101"/>
  <c r="Q38" i="101"/>
  <c r="P38" i="101"/>
  <c r="Q37" i="101"/>
  <c r="P37" i="101"/>
  <c r="Q32" i="101"/>
  <c r="P32" i="101"/>
  <c r="Q31" i="101"/>
  <c r="P31" i="101"/>
  <c r="Q23" i="101"/>
  <c r="P23" i="101"/>
  <c r="Q22" i="101"/>
  <c r="P22" i="101"/>
  <c r="Q21" i="101"/>
  <c r="P21" i="101"/>
  <c r="Q20" i="101"/>
  <c r="P20" i="101"/>
  <c r="Q19" i="101"/>
  <c r="P19" i="101"/>
  <c r="Q15" i="101"/>
  <c r="P15" i="101"/>
  <c r="Q14" i="101"/>
  <c r="P14" i="101"/>
  <c r="Q12" i="101"/>
  <c r="P12" i="101"/>
  <c r="Q11" i="101"/>
  <c r="P11" i="101"/>
  <c r="O8" i="101"/>
  <c r="O13" i="101" s="1"/>
  <c r="N8" i="101"/>
  <c r="N24" i="101" s="1"/>
  <c r="N30" i="101" s="1"/>
  <c r="N33" i="101" s="1"/>
  <c r="M8" i="101"/>
  <c r="M24" i="101" s="1"/>
  <c r="M30" i="101" s="1"/>
  <c r="M33" i="101" s="1"/>
  <c r="L8" i="101"/>
  <c r="L24" i="101" s="1"/>
  <c r="L30" i="101" s="1"/>
  <c r="L33" i="101" s="1"/>
  <c r="K8" i="101"/>
  <c r="K24" i="101" s="1"/>
  <c r="K30" i="101" s="1"/>
  <c r="J8" i="101"/>
  <c r="J24" i="101" s="1"/>
  <c r="J30" i="101" s="1"/>
  <c r="J33" i="101" s="1"/>
  <c r="I8" i="101"/>
  <c r="I24" i="101" s="1"/>
  <c r="I30" i="101" s="1"/>
  <c r="I33" i="101" s="1"/>
  <c r="H8" i="101"/>
  <c r="H24" i="101" s="1"/>
  <c r="H30" i="101" s="1"/>
  <c r="H33" i="101" s="1"/>
  <c r="G8" i="101"/>
  <c r="G24" i="101" s="1"/>
  <c r="G30" i="101" s="1"/>
  <c r="G33" i="101" s="1"/>
  <c r="F8" i="101"/>
  <c r="F24" i="101" s="1"/>
  <c r="F30" i="101" s="1"/>
  <c r="F33" i="101" s="1"/>
  <c r="E8" i="101"/>
  <c r="E24" i="101" s="1"/>
  <c r="E30" i="101" s="1"/>
  <c r="E33" i="101" s="1"/>
  <c r="D8" i="101"/>
  <c r="D24" i="101" s="1"/>
  <c r="D30" i="101" s="1"/>
  <c r="D33" i="101" s="1"/>
  <c r="C8" i="101"/>
  <c r="Q7" i="101"/>
  <c r="P7" i="101"/>
  <c r="Q6" i="101"/>
  <c r="P6" i="101"/>
  <c r="Q5" i="101"/>
  <c r="P5" i="101"/>
  <c r="Q4" i="101"/>
  <c r="P4" i="101"/>
  <c r="O39" i="100"/>
  <c r="N39" i="100"/>
  <c r="M39" i="100"/>
  <c r="L39" i="100"/>
  <c r="K39" i="100"/>
  <c r="J39" i="100"/>
  <c r="I39" i="100"/>
  <c r="H39" i="100"/>
  <c r="G39" i="100"/>
  <c r="F39" i="100"/>
  <c r="E39" i="100"/>
  <c r="D39" i="100"/>
  <c r="C39" i="100"/>
  <c r="Q38" i="100"/>
  <c r="P38" i="100"/>
  <c r="Q37" i="100"/>
  <c r="P37" i="100"/>
  <c r="Q32" i="100"/>
  <c r="P32" i="100"/>
  <c r="Q31" i="100"/>
  <c r="P31" i="100"/>
  <c r="Q23" i="100"/>
  <c r="P23" i="100"/>
  <c r="Q22" i="100"/>
  <c r="P22" i="100"/>
  <c r="Q21" i="100"/>
  <c r="P21" i="100"/>
  <c r="Q20" i="100"/>
  <c r="P20" i="100"/>
  <c r="Q19" i="100"/>
  <c r="P19" i="100"/>
  <c r="Q15" i="100"/>
  <c r="P15" i="100"/>
  <c r="Q14" i="100"/>
  <c r="P14" i="100"/>
  <c r="Q12" i="100"/>
  <c r="P12" i="100"/>
  <c r="Q11" i="100"/>
  <c r="P11" i="100"/>
  <c r="O8" i="100"/>
  <c r="O24" i="100" s="1"/>
  <c r="O30" i="100" s="1"/>
  <c r="O33" i="100" s="1"/>
  <c r="N8" i="100"/>
  <c r="N13" i="100" s="1"/>
  <c r="M8" i="100"/>
  <c r="M13" i="100" s="1"/>
  <c r="L8" i="100"/>
  <c r="L24" i="100" s="1"/>
  <c r="L30" i="100" s="1"/>
  <c r="L33" i="100" s="1"/>
  <c r="K8" i="100"/>
  <c r="K24" i="100" s="1"/>
  <c r="K30" i="100" s="1"/>
  <c r="J8" i="100"/>
  <c r="J24" i="100" s="1"/>
  <c r="J30" i="100" s="1"/>
  <c r="J33" i="100" s="1"/>
  <c r="I8" i="100"/>
  <c r="I24" i="100" s="1"/>
  <c r="I30" i="100" s="1"/>
  <c r="I33" i="100" s="1"/>
  <c r="H8" i="100"/>
  <c r="H24" i="100" s="1"/>
  <c r="H30" i="100" s="1"/>
  <c r="H33" i="100" s="1"/>
  <c r="G8" i="100"/>
  <c r="G24" i="100" s="1"/>
  <c r="G30" i="100" s="1"/>
  <c r="G33" i="100" s="1"/>
  <c r="F8" i="100"/>
  <c r="F24" i="100" s="1"/>
  <c r="F30" i="100" s="1"/>
  <c r="F33" i="100" s="1"/>
  <c r="E8" i="100"/>
  <c r="E24" i="100" s="1"/>
  <c r="E30" i="100" s="1"/>
  <c r="E33" i="100" s="1"/>
  <c r="D8" i="100"/>
  <c r="D24" i="100" s="1"/>
  <c r="D30" i="100" s="1"/>
  <c r="D33" i="100" s="1"/>
  <c r="C8" i="100"/>
  <c r="Q7" i="100"/>
  <c r="P7" i="100"/>
  <c r="Q6" i="100"/>
  <c r="P6" i="100"/>
  <c r="Q5" i="100"/>
  <c r="P5" i="100"/>
  <c r="Q4" i="100"/>
  <c r="P4" i="100"/>
  <c r="O39" i="99"/>
  <c r="N39" i="99"/>
  <c r="M39" i="99"/>
  <c r="L39" i="99"/>
  <c r="K39" i="99"/>
  <c r="J39" i="99"/>
  <c r="I39" i="99"/>
  <c r="H39" i="99"/>
  <c r="G39" i="99"/>
  <c r="F39" i="99"/>
  <c r="E39" i="99"/>
  <c r="D39" i="99"/>
  <c r="C39" i="99"/>
  <c r="Q38" i="99"/>
  <c r="P38" i="99"/>
  <c r="Q37" i="99"/>
  <c r="P37" i="99"/>
  <c r="Q32" i="99"/>
  <c r="P32" i="99"/>
  <c r="Q31" i="99"/>
  <c r="P31" i="99"/>
  <c r="Q23" i="99"/>
  <c r="P23" i="99"/>
  <c r="Q22" i="99"/>
  <c r="P22" i="99"/>
  <c r="Q21" i="99"/>
  <c r="P21" i="99"/>
  <c r="Q20" i="99"/>
  <c r="P20" i="99"/>
  <c r="Q19" i="99"/>
  <c r="P19" i="99"/>
  <c r="Q15" i="99"/>
  <c r="P15" i="99"/>
  <c r="Q14" i="99"/>
  <c r="P14" i="99"/>
  <c r="Q12" i="99"/>
  <c r="P12" i="99"/>
  <c r="Q11" i="99"/>
  <c r="P11" i="99"/>
  <c r="O8" i="99"/>
  <c r="N8" i="99"/>
  <c r="N24" i="99" s="1"/>
  <c r="N30" i="99" s="1"/>
  <c r="N33" i="99" s="1"/>
  <c r="M8" i="99"/>
  <c r="M24" i="99" s="1"/>
  <c r="M30" i="99" s="1"/>
  <c r="M33" i="99" s="1"/>
  <c r="L8" i="99"/>
  <c r="L24" i="99" s="1"/>
  <c r="L30" i="99" s="1"/>
  <c r="L33" i="99" s="1"/>
  <c r="K8" i="99"/>
  <c r="K24" i="99" s="1"/>
  <c r="K30" i="99" s="1"/>
  <c r="J8" i="99"/>
  <c r="J24" i="99" s="1"/>
  <c r="J30" i="99" s="1"/>
  <c r="J33" i="99" s="1"/>
  <c r="I8" i="99"/>
  <c r="I24" i="99" s="1"/>
  <c r="I30" i="99" s="1"/>
  <c r="I33" i="99" s="1"/>
  <c r="H8" i="99"/>
  <c r="H24" i="99" s="1"/>
  <c r="H30" i="99" s="1"/>
  <c r="H33" i="99" s="1"/>
  <c r="G8" i="99"/>
  <c r="G24" i="99" s="1"/>
  <c r="G30" i="99" s="1"/>
  <c r="G33" i="99" s="1"/>
  <c r="F8" i="99"/>
  <c r="F24" i="99" s="1"/>
  <c r="F30" i="99" s="1"/>
  <c r="F33" i="99" s="1"/>
  <c r="E8" i="99"/>
  <c r="E24" i="99" s="1"/>
  <c r="E30" i="99" s="1"/>
  <c r="E33" i="99" s="1"/>
  <c r="D8" i="99"/>
  <c r="D24" i="99" s="1"/>
  <c r="D30" i="99" s="1"/>
  <c r="D33" i="99" s="1"/>
  <c r="C8" i="99"/>
  <c r="Q7" i="99"/>
  <c r="P7" i="99"/>
  <c r="Q6" i="99"/>
  <c r="P6" i="99"/>
  <c r="Q5" i="99"/>
  <c r="P5" i="99"/>
  <c r="Q4" i="99"/>
  <c r="P4" i="99"/>
  <c r="O39" i="98"/>
  <c r="N39" i="98"/>
  <c r="M39" i="98"/>
  <c r="L39" i="98"/>
  <c r="K39" i="98"/>
  <c r="J39" i="98"/>
  <c r="I39" i="98"/>
  <c r="H39" i="98"/>
  <c r="G39" i="98"/>
  <c r="F39" i="98"/>
  <c r="E39" i="98"/>
  <c r="D39" i="98"/>
  <c r="C39" i="98"/>
  <c r="Q38" i="98"/>
  <c r="P38" i="98"/>
  <c r="Q37" i="98"/>
  <c r="P37" i="98"/>
  <c r="P39" i="98" s="1"/>
  <c r="Q32" i="98"/>
  <c r="P32" i="98"/>
  <c r="Q31" i="98"/>
  <c r="P31" i="98"/>
  <c r="Q23" i="98"/>
  <c r="P23" i="98"/>
  <c r="Q22" i="98"/>
  <c r="P22" i="98"/>
  <c r="Q21" i="98"/>
  <c r="P21" i="98"/>
  <c r="Q20" i="98"/>
  <c r="P20" i="98"/>
  <c r="Q19" i="98"/>
  <c r="P19" i="98"/>
  <c r="Q15" i="98"/>
  <c r="P15" i="98"/>
  <c r="Q14" i="98"/>
  <c r="P14" i="98"/>
  <c r="Q12" i="98"/>
  <c r="P12" i="98"/>
  <c r="Q11" i="98"/>
  <c r="P11" i="98"/>
  <c r="O8" i="98"/>
  <c r="O13" i="98" s="1"/>
  <c r="N8" i="98"/>
  <c r="N24" i="98" s="1"/>
  <c r="N30" i="98" s="1"/>
  <c r="N33" i="98" s="1"/>
  <c r="M8" i="98"/>
  <c r="M13" i="98" s="1"/>
  <c r="L8" i="98"/>
  <c r="L24" i="98" s="1"/>
  <c r="L30" i="98" s="1"/>
  <c r="L33" i="98" s="1"/>
  <c r="K8" i="98"/>
  <c r="K24" i="98" s="1"/>
  <c r="K30" i="98" s="1"/>
  <c r="J8" i="98"/>
  <c r="J24" i="98" s="1"/>
  <c r="J30" i="98" s="1"/>
  <c r="J33" i="98" s="1"/>
  <c r="I8" i="98"/>
  <c r="I24" i="98" s="1"/>
  <c r="I30" i="98" s="1"/>
  <c r="I33" i="98" s="1"/>
  <c r="H8" i="98"/>
  <c r="H24" i="98" s="1"/>
  <c r="H30" i="98" s="1"/>
  <c r="H33" i="98" s="1"/>
  <c r="G8" i="98"/>
  <c r="G24" i="98" s="1"/>
  <c r="G30" i="98" s="1"/>
  <c r="G33" i="98" s="1"/>
  <c r="F8" i="98"/>
  <c r="F24" i="98" s="1"/>
  <c r="F30" i="98" s="1"/>
  <c r="F33" i="98" s="1"/>
  <c r="E8" i="98"/>
  <c r="E24" i="98" s="1"/>
  <c r="E30" i="98" s="1"/>
  <c r="E33" i="98" s="1"/>
  <c r="D8" i="98"/>
  <c r="D24" i="98" s="1"/>
  <c r="D30" i="98" s="1"/>
  <c r="D33" i="98" s="1"/>
  <c r="C8" i="98"/>
  <c r="Q7" i="98"/>
  <c r="P7" i="98"/>
  <c r="Q6" i="98"/>
  <c r="P6" i="98"/>
  <c r="Q5" i="98"/>
  <c r="P5" i="98"/>
  <c r="Q4" i="98"/>
  <c r="P4" i="98"/>
  <c r="O39" i="97"/>
  <c r="N39" i="97"/>
  <c r="M39" i="97"/>
  <c r="L39" i="97"/>
  <c r="K39" i="97"/>
  <c r="J39" i="97"/>
  <c r="I39" i="97"/>
  <c r="H39" i="97"/>
  <c r="G39" i="97"/>
  <c r="F39" i="97"/>
  <c r="E39" i="97"/>
  <c r="D39" i="97"/>
  <c r="C39" i="97"/>
  <c r="Q38" i="97"/>
  <c r="P38" i="97"/>
  <c r="Q37" i="97"/>
  <c r="P37" i="97"/>
  <c r="Q32" i="97"/>
  <c r="P32" i="97"/>
  <c r="Q31" i="97"/>
  <c r="P31" i="97"/>
  <c r="Q23" i="97"/>
  <c r="P23" i="97"/>
  <c r="Q22" i="97"/>
  <c r="P22" i="97"/>
  <c r="Q21" i="97"/>
  <c r="P21" i="97"/>
  <c r="Q20" i="97"/>
  <c r="P20" i="97"/>
  <c r="Q19" i="97"/>
  <c r="P19" i="97"/>
  <c r="Q15" i="97"/>
  <c r="P15" i="97"/>
  <c r="Q14" i="97"/>
  <c r="P14" i="97"/>
  <c r="Q12" i="97"/>
  <c r="P12" i="97"/>
  <c r="Q11" i="97"/>
  <c r="P11" i="97"/>
  <c r="O8" i="97"/>
  <c r="O24" i="97" s="1"/>
  <c r="O30" i="97" s="1"/>
  <c r="O33" i="97" s="1"/>
  <c r="N8" i="97"/>
  <c r="N24" i="97" s="1"/>
  <c r="N30" i="97" s="1"/>
  <c r="N33" i="97" s="1"/>
  <c r="M8" i="97"/>
  <c r="M24" i="97" s="1"/>
  <c r="M30" i="97" s="1"/>
  <c r="M33" i="97" s="1"/>
  <c r="L8" i="97"/>
  <c r="L24" i="97" s="1"/>
  <c r="L30" i="97" s="1"/>
  <c r="L33" i="97" s="1"/>
  <c r="K8" i="97"/>
  <c r="K24" i="97" s="1"/>
  <c r="K30" i="97" s="1"/>
  <c r="J8" i="97"/>
  <c r="J24" i="97" s="1"/>
  <c r="J30" i="97" s="1"/>
  <c r="J33" i="97" s="1"/>
  <c r="I8" i="97"/>
  <c r="I24" i="97" s="1"/>
  <c r="I30" i="97" s="1"/>
  <c r="I33" i="97" s="1"/>
  <c r="H8" i="97"/>
  <c r="H24" i="97" s="1"/>
  <c r="H30" i="97" s="1"/>
  <c r="H33" i="97" s="1"/>
  <c r="G8" i="97"/>
  <c r="G24" i="97" s="1"/>
  <c r="G30" i="97" s="1"/>
  <c r="G33" i="97" s="1"/>
  <c r="F8" i="97"/>
  <c r="F24" i="97" s="1"/>
  <c r="F30" i="97" s="1"/>
  <c r="F33" i="97" s="1"/>
  <c r="E8" i="97"/>
  <c r="E24" i="97" s="1"/>
  <c r="E30" i="97" s="1"/>
  <c r="E33" i="97" s="1"/>
  <c r="D8" i="97"/>
  <c r="D24" i="97" s="1"/>
  <c r="D30" i="97" s="1"/>
  <c r="D33" i="97" s="1"/>
  <c r="C8" i="97"/>
  <c r="Q7" i="97"/>
  <c r="P7" i="97"/>
  <c r="Q6" i="97"/>
  <c r="P6" i="97"/>
  <c r="Q5" i="97"/>
  <c r="P5" i="97"/>
  <c r="Q4" i="97"/>
  <c r="P4" i="97"/>
  <c r="O39" i="96"/>
  <c r="N39" i="96"/>
  <c r="M39" i="96"/>
  <c r="L39" i="96"/>
  <c r="K39" i="96"/>
  <c r="J39" i="96"/>
  <c r="I39" i="96"/>
  <c r="H39" i="96"/>
  <c r="G39" i="96"/>
  <c r="F39" i="96"/>
  <c r="E39" i="96"/>
  <c r="D39" i="96"/>
  <c r="C39" i="96"/>
  <c r="Q38" i="96"/>
  <c r="P38" i="96"/>
  <c r="Q37" i="96"/>
  <c r="P37" i="96"/>
  <c r="Q32" i="96"/>
  <c r="P32" i="96"/>
  <c r="Q31" i="96"/>
  <c r="P31" i="96"/>
  <c r="Q23" i="96"/>
  <c r="P23" i="96"/>
  <c r="Q22" i="96"/>
  <c r="P22" i="96"/>
  <c r="Q21" i="96"/>
  <c r="P21" i="96"/>
  <c r="Q20" i="96"/>
  <c r="P20" i="96"/>
  <c r="Q19" i="96"/>
  <c r="P19" i="96"/>
  <c r="Q15" i="96"/>
  <c r="P15" i="96"/>
  <c r="Q14" i="96"/>
  <c r="P14" i="96"/>
  <c r="Q12" i="96"/>
  <c r="P12" i="96"/>
  <c r="Q11" i="96"/>
  <c r="P11" i="96"/>
  <c r="O8" i="96"/>
  <c r="O13" i="96" s="1"/>
  <c r="N8" i="96"/>
  <c r="N24" i="96" s="1"/>
  <c r="N30" i="96" s="1"/>
  <c r="N33" i="96" s="1"/>
  <c r="M8" i="96"/>
  <c r="L8" i="96"/>
  <c r="L24" i="96" s="1"/>
  <c r="L30" i="96" s="1"/>
  <c r="L33" i="96" s="1"/>
  <c r="K8" i="96"/>
  <c r="K24" i="96" s="1"/>
  <c r="K30" i="96" s="1"/>
  <c r="J8" i="96"/>
  <c r="J24" i="96" s="1"/>
  <c r="J30" i="96" s="1"/>
  <c r="J33" i="96" s="1"/>
  <c r="I8" i="96"/>
  <c r="I24" i="96" s="1"/>
  <c r="I30" i="96" s="1"/>
  <c r="I33" i="96" s="1"/>
  <c r="H8" i="96"/>
  <c r="H24" i="96" s="1"/>
  <c r="H30" i="96" s="1"/>
  <c r="H33" i="96" s="1"/>
  <c r="G8" i="96"/>
  <c r="G24" i="96" s="1"/>
  <c r="G30" i="96" s="1"/>
  <c r="G33" i="96" s="1"/>
  <c r="F8" i="96"/>
  <c r="F24" i="96" s="1"/>
  <c r="F30" i="96" s="1"/>
  <c r="F33" i="96" s="1"/>
  <c r="E8" i="96"/>
  <c r="E24" i="96" s="1"/>
  <c r="E30" i="96" s="1"/>
  <c r="E33" i="96" s="1"/>
  <c r="D8" i="96"/>
  <c r="D24" i="96" s="1"/>
  <c r="D30" i="96" s="1"/>
  <c r="D33" i="96" s="1"/>
  <c r="C8" i="96"/>
  <c r="Q7" i="96"/>
  <c r="P7" i="96"/>
  <c r="Q6" i="96"/>
  <c r="P6" i="96"/>
  <c r="Q5" i="96"/>
  <c r="P5" i="96"/>
  <c r="Q4" i="96"/>
  <c r="P4" i="96"/>
  <c r="O39" i="95"/>
  <c r="N39" i="95"/>
  <c r="M39" i="95"/>
  <c r="L39" i="95"/>
  <c r="K39" i="95"/>
  <c r="J39" i="95"/>
  <c r="I39" i="95"/>
  <c r="H39" i="95"/>
  <c r="G39" i="95"/>
  <c r="F39" i="95"/>
  <c r="E39" i="95"/>
  <c r="D39" i="95"/>
  <c r="C39" i="95"/>
  <c r="Q38" i="95"/>
  <c r="P38" i="95"/>
  <c r="Q37" i="95"/>
  <c r="P37" i="95"/>
  <c r="Q32" i="95"/>
  <c r="P32" i="95"/>
  <c r="Q31" i="95"/>
  <c r="P31" i="95"/>
  <c r="Q23" i="95"/>
  <c r="P23" i="95"/>
  <c r="Q22" i="95"/>
  <c r="P22" i="95"/>
  <c r="Q21" i="95"/>
  <c r="P21" i="95"/>
  <c r="Q20" i="95"/>
  <c r="P20" i="95"/>
  <c r="Q19" i="95"/>
  <c r="P19" i="95"/>
  <c r="Q15" i="95"/>
  <c r="P15" i="95"/>
  <c r="Q14" i="95"/>
  <c r="P14" i="95"/>
  <c r="Q12" i="95"/>
  <c r="P12" i="95"/>
  <c r="Q11" i="95"/>
  <c r="P11" i="95"/>
  <c r="O8" i="95"/>
  <c r="O13" i="95" s="1"/>
  <c r="N8" i="95"/>
  <c r="N13" i="95" s="1"/>
  <c r="M8" i="95"/>
  <c r="M13" i="95" s="1"/>
  <c r="L8" i="95"/>
  <c r="L24" i="95" s="1"/>
  <c r="L30" i="95" s="1"/>
  <c r="L33" i="95" s="1"/>
  <c r="K8" i="95"/>
  <c r="K24" i="95" s="1"/>
  <c r="K30" i="95" s="1"/>
  <c r="J8" i="95"/>
  <c r="J24" i="95" s="1"/>
  <c r="J30" i="95" s="1"/>
  <c r="J33" i="95" s="1"/>
  <c r="I8" i="95"/>
  <c r="I24" i="95" s="1"/>
  <c r="I30" i="95" s="1"/>
  <c r="I33" i="95" s="1"/>
  <c r="H8" i="95"/>
  <c r="H24" i="95" s="1"/>
  <c r="H30" i="95" s="1"/>
  <c r="H33" i="95" s="1"/>
  <c r="G8" i="95"/>
  <c r="G24" i="95" s="1"/>
  <c r="G30" i="95" s="1"/>
  <c r="G33" i="95" s="1"/>
  <c r="F8" i="95"/>
  <c r="F24" i="95" s="1"/>
  <c r="F30" i="95" s="1"/>
  <c r="F33" i="95" s="1"/>
  <c r="E8" i="95"/>
  <c r="E24" i="95" s="1"/>
  <c r="E30" i="95" s="1"/>
  <c r="E33" i="95" s="1"/>
  <c r="D8" i="95"/>
  <c r="D24" i="95" s="1"/>
  <c r="D30" i="95" s="1"/>
  <c r="D33" i="95" s="1"/>
  <c r="C8" i="95"/>
  <c r="Q7" i="95"/>
  <c r="P7" i="95"/>
  <c r="Q6" i="95"/>
  <c r="P6" i="95"/>
  <c r="Q5" i="95"/>
  <c r="P5" i="95"/>
  <c r="Q4" i="95"/>
  <c r="P4" i="95"/>
  <c r="P31" i="93"/>
  <c r="Q31" i="93"/>
  <c r="P32" i="93"/>
  <c r="Q32" i="93"/>
  <c r="O39" i="93"/>
  <c r="N39" i="93"/>
  <c r="M39" i="93"/>
  <c r="L39" i="93"/>
  <c r="K39" i="93"/>
  <c r="J39" i="93"/>
  <c r="I39" i="93"/>
  <c r="H39" i="93"/>
  <c r="G39" i="93"/>
  <c r="F39" i="93"/>
  <c r="E39" i="93"/>
  <c r="D39" i="93"/>
  <c r="C39" i="93"/>
  <c r="Q38" i="93"/>
  <c r="P38" i="93"/>
  <c r="Q37" i="93"/>
  <c r="P37" i="93"/>
  <c r="Q23" i="93"/>
  <c r="P23" i="93"/>
  <c r="Q22" i="93"/>
  <c r="P22" i="93"/>
  <c r="Q21" i="93"/>
  <c r="P21" i="93"/>
  <c r="Q20" i="93"/>
  <c r="P20" i="93"/>
  <c r="Q15" i="93"/>
  <c r="P15" i="93"/>
  <c r="Q14" i="93"/>
  <c r="P14" i="93"/>
  <c r="Q12" i="93"/>
  <c r="P12" i="93"/>
  <c r="Q11" i="93"/>
  <c r="P11" i="93"/>
  <c r="Q7" i="93"/>
  <c r="P7" i="93"/>
  <c r="Q6" i="93"/>
  <c r="P6" i="93"/>
  <c r="Q5" i="93"/>
  <c r="P5" i="93"/>
  <c r="O8" i="93"/>
  <c r="O13" i="93" s="1"/>
  <c r="N8" i="93"/>
  <c r="N13" i="93" s="1"/>
  <c r="M8" i="93"/>
  <c r="M13" i="93" s="1"/>
  <c r="L8" i="93"/>
  <c r="L24" i="93" s="1"/>
  <c r="L30" i="93" s="1"/>
  <c r="K8" i="93"/>
  <c r="K24" i="93" s="1"/>
  <c r="K30" i="93" s="1"/>
  <c r="J8" i="93"/>
  <c r="J24" i="93" s="1"/>
  <c r="J30" i="93" s="1"/>
  <c r="J33" i="93" s="1"/>
  <c r="I8" i="93"/>
  <c r="I24" i="93" s="1"/>
  <c r="I30" i="93" s="1"/>
  <c r="H8" i="93"/>
  <c r="H24" i="93" s="1"/>
  <c r="H30" i="93" s="1"/>
  <c r="G8" i="93"/>
  <c r="G24" i="93" s="1"/>
  <c r="G30" i="93" s="1"/>
  <c r="F8" i="93"/>
  <c r="E8" i="93"/>
  <c r="E24" i="93" s="1"/>
  <c r="E30" i="93" s="1"/>
  <c r="E33" i="93" s="1"/>
  <c r="P4" i="93"/>
  <c r="C8" i="93"/>
  <c r="P39" i="96" l="1"/>
  <c r="P39" i="101"/>
  <c r="P39" i="103"/>
  <c r="E39" i="94"/>
  <c r="Q14" i="94"/>
  <c r="I39" i="94"/>
  <c r="F39" i="94"/>
  <c r="D39" i="94"/>
  <c r="P39" i="102"/>
  <c r="M13" i="99"/>
  <c r="P8" i="98"/>
  <c r="Q37" i="94"/>
  <c r="J39" i="94"/>
  <c r="Q24" i="97"/>
  <c r="Q39" i="102"/>
  <c r="E13" i="99"/>
  <c r="Q39" i="99"/>
  <c r="Q38" i="94"/>
  <c r="L13" i="101"/>
  <c r="Q39" i="98"/>
  <c r="Q39" i="93"/>
  <c r="P39" i="95"/>
  <c r="Q24" i="99"/>
  <c r="P11" i="94"/>
  <c r="P15" i="94"/>
  <c r="C39" i="94"/>
  <c r="D13" i="101"/>
  <c r="Q39" i="95"/>
  <c r="Q39" i="97"/>
  <c r="P39" i="99"/>
  <c r="M24" i="100"/>
  <c r="M30" i="100" s="1"/>
  <c r="M33" i="100" s="1"/>
  <c r="Q39" i="100"/>
  <c r="Q39" i="103"/>
  <c r="P12" i="94"/>
  <c r="N13" i="96"/>
  <c r="D13" i="99"/>
  <c r="D13" i="102"/>
  <c r="Q15" i="94"/>
  <c r="K39" i="94"/>
  <c r="Q39" i="96"/>
  <c r="P39" i="97"/>
  <c r="P39" i="100"/>
  <c r="Q39" i="101"/>
  <c r="H39" i="94"/>
  <c r="J13" i="96"/>
  <c r="E13" i="100"/>
  <c r="EA18" i="30"/>
  <c r="P37" i="94"/>
  <c r="Q24" i="95"/>
  <c r="Q24" i="101"/>
  <c r="Q24" i="100"/>
  <c r="P24" i="96"/>
  <c r="Q24" i="96"/>
  <c r="Q24" i="102"/>
  <c r="Q24" i="98"/>
  <c r="Q8" i="100"/>
  <c r="J13" i="95"/>
  <c r="K13" i="103"/>
  <c r="F13" i="95"/>
  <c r="J13" i="99"/>
  <c r="I13" i="101"/>
  <c r="H13" i="103"/>
  <c r="E13" i="101"/>
  <c r="M24" i="95"/>
  <c r="M30" i="95" s="1"/>
  <c r="M33" i="95" s="1"/>
  <c r="P8" i="95"/>
  <c r="O24" i="98"/>
  <c r="O30" i="98" s="1"/>
  <c r="O33" i="98" s="1"/>
  <c r="F13" i="96"/>
  <c r="I13" i="102"/>
  <c r="Q8" i="95"/>
  <c r="N13" i="97"/>
  <c r="N16" i="97" s="1"/>
  <c r="I13" i="100"/>
  <c r="H13" i="102"/>
  <c r="F13" i="97"/>
  <c r="J13" i="98"/>
  <c r="M13" i="101"/>
  <c r="M16" i="101" s="1"/>
  <c r="L13" i="103"/>
  <c r="Q24" i="103"/>
  <c r="P24" i="103"/>
  <c r="P24" i="102"/>
  <c r="P24" i="101"/>
  <c r="P24" i="100"/>
  <c r="P24" i="99"/>
  <c r="P24" i="98"/>
  <c r="P24" i="97"/>
  <c r="P24" i="95"/>
  <c r="I13" i="96"/>
  <c r="N16" i="95"/>
  <c r="O24" i="95"/>
  <c r="O30" i="95" s="1"/>
  <c r="O33" i="95" s="1"/>
  <c r="C13" i="96"/>
  <c r="C16" i="96" s="1"/>
  <c r="C24" i="96"/>
  <c r="C30" i="96" s="1"/>
  <c r="C33" i="96" s="1"/>
  <c r="P8" i="97"/>
  <c r="C13" i="97"/>
  <c r="C16" i="97" s="1"/>
  <c r="C24" i="97"/>
  <c r="C30" i="97" s="1"/>
  <c r="C33" i="97" s="1"/>
  <c r="C13" i="98"/>
  <c r="C16" i="98" s="1"/>
  <c r="C24" i="98"/>
  <c r="C30" i="98" s="1"/>
  <c r="C33" i="98" s="1"/>
  <c r="L13" i="95"/>
  <c r="D13" i="95"/>
  <c r="H13" i="96"/>
  <c r="L13" i="97"/>
  <c r="D13" i="97"/>
  <c r="H13" i="98"/>
  <c r="L13" i="99"/>
  <c r="O13" i="100"/>
  <c r="O16" i="100" s="1"/>
  <c r="G13" i="100"/>
  <c r="K13" i="101"/>
  <c r="O13" i="102"/>
  <c r="O16" i="102" s="1"/>
  <c r="G13" i="102"/>
  <c r="J13" i="103"/>
  <c r="C13" i="95"/>
  <c r="C24" i="95"/>
  <c r="C30" i="95" s="1"/>
  <c r="C33" i="95" s="1"/>
  <c r="N13" i="99"/>
  <c r="N16" i="99" s="1"/>
  <c r="E13" i="95"/>
  <c r="M13" i="97"/>
  <c r="M16" i="97" s="1"/>
  <c r="E13" i="97"/>
  <c r="I13" i="98"/>
  <c r="H13" i="100"/>
  <c r="Q8" i="96"/>
  <c r="O24" i="96"/>
  <c r="O30" i="96" s="1"/>
  <c r="O33" i="96" s="1"/>
  <c r="Q8" i="98"/>
  <c r="K13" i="95"/>
  <c r="G13" i="96"/>
  <c r="K13" i="97"/>
  <c r="G13" i="98"/>
  <c r="K13" i="99"/>
  <c r="F13" i="100"/>
  <c r="J13" i="101"/>
  <c r="N13" i="102"/>
  <c r="N16" i="102" s="1"/>
  <c r="E13" i="102"/>
  <c r="I13" i="103"/>
  <c r="C13" i="100"/>
  <c r="C16" i="100" s="1"/>
  <c r="C24" i="100"/>
  <c r="C30" i="100" s="1"/>
  <c r="C33" i="100" s="1"/>
  <c r="C13" i="101"/>
  <c r="C16" i="101" s="1"/>
  <c r="C24" i="101"/>
  <c r="C30" i="101" s="1"/>
  <c r="J13" i="97"/>
  <c r="N13" i="98"/>
  <c r="N16" i="98" s="1"/>
  <c r="F13" i="98"/>
  <c r="M13" i="102"/>
  <c r="M16" i="102" s="1"/>
  <c r="N16" i="100"/>
  <c r="P8" i="96"/>
  <c r="P8" i="100"/>
  <c r="Q8" i="97"/>
  <c r="Q8" i="99"/>
  <c r="O24" i="99"/>
  <c r="O30" i="99" s="1"/>
  <c r="O33" i="99" s="1"/>
  <c r="Q8" i="101"/>
  <c r="P8" i="102"/>
  <c r="C13" i="102"/>
  <c r="C16" i="102" s="1"/>
  <c r="C24" i="102"/>
  <c r="C30" i="102" s="1"/>
  <c r="C33" i="102" s="1"/>
  <c r="C13" i="103"/>
  <c r="C16" i="103" s="1"/>
  <c r="C24" i="103"/>
  <c r="C30" i="103" s="1"/>
  <c r="C33" i="103" s="1"/>
  <c r="I13" i="95"/>
  <c r="M13" i="96"/>
  <c r="M16" i="96" s="1"/>
  <c r="E13" i="96"/>
  <c r="I13" i="97"/>
  <c r="E13" i="98"/>
  <c r="I13" i="99"/>
  <c r="L13" i="100"/>
  <c r="D13" i="100"/>
  <c r="H13" i="101"/>
  <c r="L13" i="102"/>
  <c r="O13" i="103"/>
  <c r="O16" i="103" s="1"/>
  <c r="G13" i="103"/>
  <c r="M16" i="95"/>
  <c r="C13" i="99"/>
  <c r="C16" i="99" s="1"/>
  <c r="C24" i="99"/>
  <c r="C30" i="99" s="1"/>
  <c r="P8" i="101"/>
  <c r="O24" i="101"/>
  <c r="O30" i="101" s="1"/>
  <c r="O33" i="101" s="1"/>
  <c r="Q8" i="102"/>
  <c r="Q8" i="103"/>
  <c r="M24" i="103"/>
  <c r="M30" i="103" s="1"/>
  <c r="M33" i="103" s="1"/>
  <c r="H13" i="95"/>
  <c r="L13" i="96"/>
  <c r="D13" i="96"/>
  <c r="H13" i="97"/>
  <c r="L13" i="98"/>
  <c r="D13" i="98"/>
  <c r="H13" i="99"/>
  <c r="K13" i="100"/>
  <c r="G13" i="101"/>
  <c r="K13" i="102"/>
  <c r="N13" i="103"/>
  <c r="N16" i="103" s="1"/>
  <c r="E13" i="103"/>
  <c r="P8" i="103"/>
  <c r="O24" i="103"/>
  <c r="O30" i="103" s="1"/>
  <c r="O33" i="103" s="1"/>
  <c r="G13" i="95"/>
  <c r="K13" i="96"/>
  <c r="O13" i="97"/>
  <c r="O16" i="97" s="1"/>
  <c r="G13" i="97"/>
  <c r="K13" i="98"/>
  <c r="O13" i="99"/>
  <c r="O16" i="99" s="1"/>
  <c r="G13" i="99"/>
  <c r="J13" i="100"/>
  <c r="N13" i="101"/>
  <c r="N16" i="101" s="1"/>
  <c r="F13" i="101"/>
  <c r="J13" i="102"/>
  <c r="D13" i="103"/>
  <c r="J13" i="93"/>
  <c r="I13" i="93"/>
  <c r="H13" i="93"/>
  <c r="G13" i="93"/>
  <c r="E13" i="93"/>
  <c r="K13" i="93"/>
  <c r="L13" i="93"/>
  <c r="C13" i="93"/>
  <c r="C16" i="93" s="1"/>
  <c r="C24" i="93"/>
  <c r="C30" i="93" s="1"/>
  <c r="P8" i="99"/>
  <c r="P38" i="94"/>
  <c r="P39" i="94" s="1"/>
  <c r="F13" i="99"/>
  <c r="P39" i="93"/>
  <c r="F13" i="93"/>
  <c r="F24" i="93"/>
  <c r="F30" i="93" s="1"/>
  <c r="F33" i="93" s="1"/>
  <c r="F13" i="102"/>
  <c r="F13" i="103"/>
  <c r="P8" i="93"/>
  <c r="DJ18" i="30"/>
  <c r="C18" i="30" s="1"/>
  <c r="O16" i="101"/>
  <c r="M16" i="99"/>
  <c r="M16" i="98"/>
  <c r="O16" i="98"/>
  <c r="O16" i="96"/>
  <c r="O16" i="95"/>
  <c r="L39" i="94"/>
  <c r="P14" i="94"/>
  <c r="Q12" i="94"/>
  <c r="Q11" i="94"/>
  <c r="M16" i="103"/>
  <c r="K33" i="103"/>
  <c r="N24" i="103"/>
  <c r="N30" i="103" s="1"/>
  <c r="N33" i="103" s="1"/>
  <c r="Q30" i="102"/>
  <c r="Q33" i="102" s="1"/>
  <c r="K33" i="102"/>
  <c r="K33" i="101"/>
  <c r="M16" i="100"/>
  <c r="K33" i="100"/>
  <c r="N24" i="100"/>
  <c r="N30" i="100" s="1"/>
  <c r="N33" i="100" s="1"/>
  <c r="K33" i="99"/>
  <c r="K33" i="98"/>
  <c r="M24" i="98"/>
  <c r="M30" i="98" s="1"/>
  <c r="M33" i="98" s="1"/>
  <c r="P30" i="97"/>
  <c r="P33" i="97" s="1"/>
  <c r="K33" i="97"/>
  <c r="Q30" i="97"/>
  <c r="Q33" i="97" s="1"/>
  <c r="K33" i="96"/>
  <c r="N16" i="96"/>
  <c r="M24" i="96"/>
  <c r="M30" i="96" s="1"/>
  <c r="M33" i="96" s="1"/>
  <c r="C16" i="95"/>
  <c r="K33" i="95"/>
  <c r="N24" i="95"/>
  <c r="N30" i="95" s="1"/>
  <c r="N33" i="95" s="1"/>
  <c r="G33" i="93"/>
  <c r="L33" i="93"/>
  <c r="H33" i="93"/>
  <c r="I33" i="93"/>
  <c r="M24" i="93"/>
  <c r="M30" i="93" s="1"/>
  <c r="M16" i="93"/>
  <c r="K33" i="93"/>
  <c r="N16" i="93"/>
  <c r="N24" i="93"/>
  <c r="N30" i="93" s="1"/>
  <c r="O16" i="93"/>
  <c r="O24" i="93"/>
  <c r="O30" i="93" s="1"/>
  <c r="D8" i="93"/>
  <c r="Q4" i="93"/>
  <c r="Q8" i="93" s="1"/>
  <c r="C19" i="66"/>
  <c r="C20" i="66"/>
  <c r="C18" i="66"/>
  <c r="C12" i="66"/>
  <c r="Q39" i="94" l="1"/>
  <c r="Q30" i="96"/>
  <c r="Q33" i="96" s="1"/>
  <c r="P30" i="101"/>
  <c r="P33" i="101" s="1"/>
  <c r="Q30" i="99"/>
  <c r="Q33" i="99" s="1"/>
  <c r="P30" i="99"/>
  <c r="P33" i="99" s="1"/>
  <c r="P30" i="102"/>
  <c r="P33" i="102" s="1"/>
  <c r="P30" i="96"/>
  <c r="P33" i="96" s="1"/>
  <c r="C33" i="101"/>
  <c r="Q30" i="101"/>
  <c r="Q33" i="101" s="1"/>
  <c r="P30" i="100"/>
  <c r="P33" i="100" s="1"/>
  <c r="C33" i="99"/>
  <c r="Q30" i="103"/>
  <c r="Q33" i="103" s="1"/>
  <c r="D24" i="93"/>
  <c r="D30" i="93" s="1"/>
  <c r="D33" i="93" s="1"/>
  <c r="D13" i="93"/>
  <c r="P30" i="103"/>
  <c r="P33" i="103" s="1"/>
  <c r="Q30" i="100"/>
  <c r="Q33" i="100" s="1"/>
  <c r="P30" i="98"/>
  <c r="P33" i="98" s="1"/>
  <c r="Q30" i="98"/>
  <c r="Q33" i="98" s="1"/>
  <c r="Q30" i="95"/>
  <c r="Q33" i="95" s="1"/>
  <c r="P30" i="95"/>
  <c r="P33" i="95" s="1"/>
  <c r="O33" i="93"/>
  <c r="C33" i="93"/>
  <c r="N33" i="93"/>
  <c r="P38" i="61"/>
  <c r="P37" i="61"/>
  <c r="P30" i="93" l="1"/>
  <c r="P33" i="93" s="1"/>
  <c r="Q19" i="93"/>
  <c r="Q24" i="93" s="1"/>
  <c r="P19" i="93"/>
  <c r="P24" i="93" s="1"/>
  <c r="M33" i="93"/>
  <c r="Q30" i="93"/>
  <c r="Q33" i="93" s="1"/>
  <c r="E40" i="30" l="1"/>
  <c r="E32" i="30"/>
  <c r="E31" i="30"/>
  <c r="E23" i="30"/>
  <c r="E22" i="30"/>
  <c r="E14" i="30"/>
  <c r="E13" i="30"/>
  <c r="E5" i="30"/>
  <c r="E4" i="30"/>
  <c r="GN42" i="30" l="1"/>
  <c r="GN41" i="30"/>
  <c r="GN40" i="30"/>
  <c r="GN32" i="30"/>
  <c r="GN31" i="30"/>
  <c r="GN14" i="30"/>
  <c r="GN13" i="30"/>
  <c r="GN5" i="30"/>
  <c r="GN4" i="30"/>
  <c r="GK10" i="30"/>
  <c r="GL10" i="30"/>
  <c r="GM10" i="30"/>
  <c r="GK19" i="30"/>
  <c r="GL19" i="30"/>
  <c r="GM19" i="30"/>
  <c r="GK35" i="30"/>
  <c r="GL35" i="30"/>
  <c r="GM35" i="30"/>
  <c r="GK43" i="30"/>
  <c r="GL43" i="30"/>
  <c r="GM43" i="30"/>
  <c r="GK47" i="30"/>
  <c r="GL47" i="30"/>
  <c r="GM47" i="30"/>
  <c r="GK48" i="30"/>
  <c r="GL48" i="30"/>
  <c r="GM48" i="30"/>
  <c r="GK52" i="30"/>
  <c r="GL52" i="30"/>
  <c r="GM52" i="30"/>
  <c r="GK53" i="30"/>
  <c r="GK57" i="30" s="1"/>
  <c r="GL53" i="30"/>
  <c r="GL57" i="30" s="1"/>
  <c r="GM53" i="30"/>
  <c r="GM57" i="30" s="1"/>
  <c r="GK59" i="30"/>
  <c r="GL59" i="30"/>
  <c r="GM59" i="30"/>
  <c r="GK60" i="30"/>
  <c r="GL60" i="30"/>
  <c r="GM60" i="30"/>
  <c r="GK61" i="30"/>
  <c r="GL61" i="30"/>
  <c r="GM61" i="30"/>
  <c r="FW28" i="30"/>
  <c r="FW23" i="30"/>
  <c r="FW22" i="30"/>
  <c r="FT4" i="30"/>
  <c r="FU4" i="30"/>
  <c r="FV4" i="30"/>
  <c r="FT5" i="30"/>
  <c r="FU5" i="30"/>
  <c r="FV5" i="30"/>
  <c r="FT13" i="30"/>
  <c r="FU13" i="30"/>
  <c r="FV13" i="30"/>
  <c r="FT14" i="30"/>
  <c r="FU14" i="30"/>
  <c r="FV14" i="30"/>
  <c r="FT31" i="30"/>
  <c r="FU31" i="30"/>
  <c r="FV31" i="30"/>
  <c r="FT32" i="30"/>
  <c r="FU32" i="30"/>
  <c r="FV32" i="30"/>
  <c r="FT40" i="30"/>
  <c r="FU40" i="30"/>
  <c r="FV40" i="30"/>
  <c r="FT41" i="30"/>
  <c r="FU41" i="30"/>
  <c r="FV41" i="30"/>
  <c r="FT42" i="30"/>
  <c r="FU42" i="30"/>
  <c r="FV42" i="30"/>
  <c r="FT47" i="30"/>
  <c r="FU47" i="30"/>
  <c r="FV47" i="30"/>
  <c r="FT48" i="30"/>
  <c r="FU48" i="30"/>
  <c r="FV48" i="30"/>
  <c r="FT52" i="30"/>
  <c r="FU52" i="30"/>
  <c r="FV52" i="30"/>
  <c r="FT54" i="30"/>
  <c r="FU54" i="30"/>
  <c r="FV54" i="30"/>
  <c r="FT55" i="30"/>
  <c r="FU55" i="30"/>
  <c r="FV55" i="30"/>
  <c r="FT59" i="30"/>
  <c r="FU59" i="30"/>
  <c r="FV59" i="30"/>
  <c r="FT60" i="30"/>
  <c r="FU60" i="30"/>
  <c r="FV60" i="30"/>
  <c r="FT61" i="30"/>
  <c r="FU61" i="30"/>
  <c r="FV61" i="30"/>
  <c r="FT62" i="30"/>
  <c r="FU62" i="30"/>
  <c r="FV62" i="30"/>
  <c r="FG28" i="30"/>
  <c r="FG23" i="30"/>
  <c r="FG22" i="30"/>
  <c r="FD4" i="30"/>
  <c r="FE4" i="30"/>
  <c r="FF4" i="30"/>
  <c r="FD5" i="30"/>
  <c r="FE5" i="30"/>
  <c r="FF5" i="30"/>
  <c r="FD13" i="30"/>
  <c r="FE13" i="30"/>
  <c r="FF13" i="30"/>
  <c r="FD14" i="30"/>
  <c r="FE14" i="30"/>
  <c r="FF14" i="30"/>
  <c r="FD31" i="30"/>
  <c r="FE31" i="30"/>
  <c r="FF31" i="30"/>
  <c r="FD32" i="30"/>
  <c r="FE32" i="30"/>
  <c r="FF32" i="30"/>
  <c r="FD40" i="30"/>
  <c r="FE40" i="30"/>
  <c r="FF40" i="30"/>
  <c r="FD41" i="30"/>
  <c r="FE41" i="30"/>
  <c r="FF41" i="30"/>
  <c r="FD42" i="30"/>
  <c r="FE42" i="30"/>
  <c r="FF42" i="30"/>
  <c r="FD47" i="30"/>
  <c r="FE47" i="30"/>
  <c r="FF47" i="30"/>
  <c r="FD48" i="30"/>
  <c r="FE48" i="30"/>
  <c r="FF48" i="30"/>
  <c r="FD52" i="30"/>
  <c r="FE52" i="30"/>
  <c r="FF52" i="30"/>
  <c r="FD54" i="30"/>
  <c r="FE54" i="30"/>
  <c r="FF54" i="30"/>
  <c r="FD55" i="30"/>
  <c r="FE55" i="30"/>
  <c r="FF55" i="30"/>
  <c r="FD59" i="30"/>
  <c r="FE59" i="30"/>
  <c r="FF59" i="30"/>
  <c r="FD60" i="30"/>
  <c r="FE60" i="30"/>
  <c r="FF60" i="30"/>
  <c r="FD61" i="30"/>
  <c r="FE61" i="30"/>
  <c r="FF61" i="30"/>
  <c r="FD62" i="30"/>
  <c r="FE62" i="30"/>
  <c r="FF62" i="30"/>
  <c r="EQ28" i="30"/>
  <c r="EQ23" i="30"/>
  <c r="EQ22" i="30"/>
  <c r="EN4" i="30"/>
  <c r="EO4" i="30"/>
  <c r="EP4" i="30"/>
  <c r="EN5" i="30"/>
  <c r="EO5" i="30"/>
  <c r="EP5" i="30"/>
  <c r="EN13" i="30"/>
  <c r="EO13" i="30"/>
  <c r="EP13" i="30"/>
  <c r="EN14" i="30"/>
  <c r="EO14" i="30"/>
  <c r="EP14" i="30"/>
  <c r="EN31" i="30"/>
  <c r="EO31" i="30"/>
  <c r="EP31" i="30"/>
  <c r="EN32" i="30"/>
  <c r="EO32" i="30"/>
  <c r="EP32" i="30"/>
  <c r="EN40" i="30"/>
  <c r="EO40" i="30"/>
  <c r="EP40" i="30"/>
  <c r="EN41" i="30"/>
  <c r="EO41" i="30"/>
  <c r="EP41" i="30"/>
  <c r="EN42" i="30"/>
  <c r="EO42" i="30"/>
  <c r="EP42" i="30"/>
  <c r="EN47" i="30"/>
  <c r="EO47" i="30"/>
  <c r="EP47" i="30"/>
  <c r="EN48" i="30"/>
  <c r="EO48" i="30"/>
  <c r="EP48" i="30"/>
  <c r="EN52" i="30"/>
  <c r="EO52" i="30"/>
  <c r="EP52" i="30"/>
  <c r="EN53" i="30"/>
  <c r="EN57" i="30" s="1"/>
  <c r="EO53" i="30"/>
  <c r="EO57" i="30" s="1"/>
  <c r="EP53" i="30"/>
  <c r="EP57" i="30" s="1"/>
  <c r="EN54" i="30"/>
  <c r="EO54" i="30"/>
  <c r="EP54" i="30"/>
  <c r="EN55" i="30"/>
  <c r="EO55" i="30"/>
  <c r="EP55" i="30"/>
  <c r="EN59" i="30"/>
  <c r="EO59" i="30"/>
  <c r="EP59" i="30"/>
  <c r="EN61" i="30"/>
  <c r="EO61" i="30"/>
  <c r="EP61" i="30"/>
  <c r="EN62" i="30"/>
  <c r="EO62" i="30"/>
  <c r="EP62" i="30"/>
  <c r="EA57" i="30"/>
  <c r="EA45" i="30"/>
  <c r="EA28" i="30"/>
  <c r="EA23" i="30"/>
  <c r="EA22" i="30"/>
  <c r="DX32" i="30"/>
  <c r="DY32" i="30"/>
  <c r="DZ32" i="30"/>
  <c r="DX41" i="30"/>
  <c r="DY41" i="30"/>
  <c r="DZ41" i="30"/>
  <c r="DX42" i="30"/>
  <c r="DY42" i="30"/>
  <c r="DZ42" i="30"/>
  <c r="DX54" i="30"/>
  <c r="DY54" i="30"/>
  <c r="DZ54" i="30"/>
  <c r="DX55" i="30"/>
  <c r="DY55" i="30"/>
  <c r="DZ55" i="30"/>
  <c r="DX59" i="30"/>
  <c r="DY59" i="30"/>
  <c r="DZ59" i="30"/>
  <c r="DX60" i="30"/>
  <c r="DY60" i="30"/>
  <c r="DZ60" i="30"/>
  <c r="DX61" i="30"/>
  <c r="DY61" i="30"/>
  <c r="DZ61" i="30"/>
  <c r="DX62" i="30"/>
  <c r="DY62" i="30"/>
  <c r="DZ62" i="30"/>
  <c r="EA30" i="30"/>
  <c r="EA21" i="30"/>
  <c r="EA12" i="30"/>
  <c r="GK62" i="30" l="1"/>
  <c r="GL62" i="30"/>
  <c r="GM62" i="30"/>
  <c r="FT10" i="30"/>
  <c r="FU43" i="30"/>
  <c r="FV35" i="30"/>
  <c r="FU35" i="30"/>
  <c r="FT35" i="30"/>
  <c r="FT19" i="30"/>
  <c r="FV10" i="30"/>
  <c r="FU10" i="30"/>
  <c r="FU19" i="30"/>
  <c r="FT43" i="30"/>
  <c r="FV43" i="30"/>
  <c r="FV19" i="30"/>
  <c r="EO19" i="30"/>
  <c r="FD10" i="30"/>
  <c r="FE43" i="30"/>
  <c r="FE35" i="30"/>
  <c r="FD35" i="30"/>
  <c r="FF43" i="30"/>
  <c r="FE19" i="30"/>
  <c r="FD19" i="30"/>
  <c r="FF10" i="30"/>
  <c r="FE10" i="30"/>
  <c r="FF35" i="30"/>
  <c r="FF19" i="30"/>
  <c r="EO43" i="30"/>
  <c r="EN35" i="30"/>
  <c r="FD43" i="30"/>
  <c r="EN43" i="30"/>
  <c r="EP43" i="30"/>
  <c r="EN10" i="30"/>
  <c r="EN19" i="30"/>
  <c r="EP10" i="30"/>
  <c r="EO10" i="30"/>
  <c r="EP35" i="30"/>
  <c r="EO35" i="30"/>
  <c r="EP19" i="30"/>
  <c r="DG54" i="30"/>
  <c r="DH54" i="30"/>
  <c r="DI54" i="30"/>
  <c r="CC28" i="30"/>
  <c r="CD28" i="30"/>
  <c r="CE28" i="30"/>
  <c r="AZ46" i="30"/>
  <c r="BA46" i="30"/>
  <c r="BB46" i="30"/>
  <c r="AZ47" i="30"/>
  <c r="DG47" i="30" s="1"/>
  <c r="DX47" i="30" s="1"/>
  <c r="BA47" i="30"/>
  <c r="DH47" i="30" s="1"/>
  <c r="DY47" i="30" s="1"/>
  <c r="BB47" i="30"/>
  <c r="DI47" i="30" s="1"/>
  <c r="DZ47" i="30" s="1"/>
  <c r="AZ48" i="30"/>
  <c r="DG48" i="30" s="1"/>
  <c r="DX48" i="30" s="1"/>
  <c r="BA48" i="30"/>
  <c r="DH48" i="30" s="1"/>
  <c r="DY48" i="30" s="1"/>
  <c r="BB48" i="30"/>
  <c r="DI48" i="30" s="1"/>
  <c r="DZ48" i="30" s="1"/>
  <c r="AZ52" i="30"/>
  <c r="DG52" i="30" s="1"/>
  <c r="DX52" i="30" s="1"/>
  <c r="BA52" i="30"/>
  <c r="DH52" i="30" s="1"/>
  <c r="DY52" i="30" s="1"/>
  <c r="BB52" i="30"/>
  <c r="DI52" i="30" s="1"/>
  <c r="DZ52" i="30" s="1"/>
  <c r="AZ54" i="30"/>
  <c r="GK54" i="30" s="1"/>
  <c r="BA54" i="30"/>
  <c r="GL54" i="30" s="1"/>
  <c r="BB54" i="30"/>
  <c r="GM54" i="30" s="1"/>
  <c r="AZ58" i="30"/>
  <c r="DG58" i="30" s="1"/>
  <c r="BA58" i="30"/>
  <c r="DH58" i="30" s="1"/>
  <c r="BB58" i="30"/>
  <c r="DI58" i="30" s="1"/>
  <c r="AZ59" i="30"/>
  <c r="DG59" i="30" s="1"/>
  <c r="BA59" i="30"/>
  <c r="DH59" i="30" s="1"/>
  <c r="BB59" i="30"/>
  <c r="DI59" i="30" s="1"/>
  <c r="AZ60" i="30"/>
  <c r="DG60" i="30" s="1"/>
  <c r="EN60" i="30" s="1"/>
  <c r="BA60" i="30"/>
  <c r="DH60" i="30" s="1"/>
  <c r="EO60" i="30" s="1"/>
  <c r="BB60" i="30"/>
  <c r="DI60" i="30" s="1"/>
  <c r="EP60" i="30" s="1"/>
  <c r="AZ61" i="30"/>
  <c r="DG61" i="30" s="1"/>
  <c r="BA61" i="30"/>
  <c r="DH61" i="30" s="1"/>
  <c r="BB61" i="30"/>
  <c r="DI61" i="30" s="1"/>
  <c r="Q38" i="61"/>
  <c r="Q37" i="61"/>
  <c r="Q15" i="61"/>
  <c r="Q14" i="61"/>
  <c r="Q12" i="61"/>
  <c r="Q11" i="61"/>
  <c r="P12" i="61"/>
  <c r="P14" i="61"/>
  <c r="P15" i="61"/>
  <c r="P11" i="61"/>
  <c r="P7" i="80"/>
  <c r="P8" i="80"/>
  <c r="P9" i="80"/>
  <c r="P10" i="80"/>
  <c r="P11" i="80"/>
  <c r="P12" i="80"/>
  <c r="P13" i="80"/>
  <c r="P6" i="80"/>
  <c r="P5" i="81"/>
  <c r="P6" i="81"/>
  <c r="P7" i="81"/>
  <c r="P8" i="81"/>
  <c r="P9" i="81"/>
  <c r="P10" i="81"/>
  <c r="P11" i="81"/>
  <c r="P12" i="81"/>
  <c r="P13" i="81"/>
  <c r="P14" i="81"/>
  <c r="P15" i="81"/>
  <c r="P4" i="81"/>
  <c r="N16" i="81"/>
  <c r="N32" i="61" s="1"/>
  <c r="N32" i="94" s="1"/>
  <c r="O16" i="81"/>
  <c r="O32" i="61" s="1"/>
  <c r="O32" i="94" s="1"/>
  <c r="O14" i="80"/>
  <c r="O31" i="61" s="1"/>
  <c r="O31" i="94" s="1"/>
  <c r="N14" i="80"/>
  <c r="N31" i="61" s="1"/>
  <c r="M39" i="61"/>
  <c r="N39" i="61"/>
  <c r="O39" i="61"/>
  <c r="N14" i="65"/>
  <c r="O14" i="65"/>
  <c r="P14" i="65"/>
  <c r="N14" i="59"/>
  <c r="N15" i="65" s="1"/>
  <c r="O14" i="59"/>
  <c r="O15" i="65" s="1"/>
  <c r="P14" i="59"/>
  <c r="P15" i="65" s="1"/>
  <c r="N15" i="59"/>
  <c r="O15" i="59"/>
  <c r="P15" i="59"/>
  <c r="N31" i="59"/>
  <c r="N35" i="59" s="1"/>
  <c r="O31" i="59"/>
  <c r="O17" i="66" s="1"/>
  <c r="P31" i="59"/>
  <c r="P17" i="66" s="1"/>
  <c r="O8" i="52"/>
  <c r="P8" i="52"/>
  <c r="Q8" i="52"/>
  <c r="O12" i="52"/>
  <c r="P12" i="52"/>
  <c r="Q12" i="52"/>
  <c r="O16" i="52"/>
  <c r="P16" i="52"/>
  <c r="Q16" i="52"/>
  <c r="O20" i="52"/>
  <c r="P20" i="52"/>
  <c r="Q20" i="52"/>
  <c r="O24" i="52"/>
  <c r="P24" i="52"/>
  <c r="Q24" i="52"/>
  <c r="O28" i="52"/>
  <c r="P28" i="52"/>
  <c r="Q28" i="52"/>
  <c r="O32" i="52"/>
  <c r="P32" i="52"/>
  <c r="Q32" i="52"/>
  <c r="O36" i="52"/>
  <c r="P36" i="52"/>
  <c r="Q36" i="52"/>
  <c r="O40" i="52"/>
  <c r="P40" i="52"/>
  <c r="Q40" i="52"/>
  <c r="O44" i="52"/>
  <c r="P44" i="52"/>
  <c r="Q44" i="52"/>
  <c r="O48" i="52"/>
  <c r="P48" i="52"/>
  <c r="Q48" i="52"/>
  <c r="O52" i="52"/>
  <c r="P52" i="52"/>
  <c r="Q52" i="52"/>
  <c r="O56" i="52"/>
  <c r="P56" i="52"/>
  <c r="Q56" i="52"/>
  <c r="O60" i="52"/>
  <c r="P60" i="52"/>
  <c r="Q60" i="52"/>
  <c r="O64" i="52"/>
  <c r="P64" i="52"/>
  <c r="Q64" i="52"/>
  <c r="S10" i="30"/>
  <c r="N4" i="66" s="1"/>
  <c r="T10" i="30"/>
  <c r="O4" i="66" s="1"/>
  <c r="U10" i="30"/>
  <c r="P4" i="66" s="1"/>
  <c r="S19" i="30"/>
  <c r="N6" i="65" s="1"/>
  <c r="T19" i="30"/>
  <c r="O6" i="65" s="1"/>
  <c r="U19" i="30"/>
  <c r="P5" i="66" s="1"/>
  <c r="S28" i="30"/>
  <c r="N6" i="66" s="1"/>
  <c r="T28" i="30"/>
  <c r="O7" i="65" s="1"/>
  <c r="U28" i="30"/>
  <c r="P6" i="66" s="1"/>
  <c r="S35" i="30"/>
  <c r="N7" i="66" s="1"/>
  <c r="T35" i="30"/>
  <c r="O7" i="66" s="1"/>
  <c r="U35" i="30"/>
  <c r="P8" i="65" s="1"/>
  <c r="S43" i="30"/>
  <c r="T43" i="30"/>
  <c r="U43" i="30"/>
  <c r="S62" i="30"/>
  <c r="T62" i="30"/>
  <c r="U62" i="30"/>
  <c r="M22" i="61" l="1"/>
  <c r="M25" i="73"/>
  <c r="N22" i="61"/>
  <c r="N25" i="73"/>
  <c r="O22" i="61"/>
  <c r="O22" i="94" s="1"/>
  <c r="O25" i="73"/>
  <c r="N31" i="94"/>
  <c r="U53" i="30"/>
  <c r="T53" i="30"/>
  <c r="DZ53" i="30"/>
  <c r="DY53" i="30"/>
  <c r="S53" i="30"/>
  <c r="M7" i="73" s="1"/>
  <c r="DX53" i="30"/>
  <c r="N30" i="59"/>
  <c r="BA62" i="30"/>
  <c r="FT37" i="30"/>
  <c r="FU37" i="30"/>
  <c r="FD37" i="30"/>
  <c r="FV37" i="30"/>
  <c r="EO37" i="30"/>
  <c r="EN37" i="30"/>
  <c r="FE37" i="30"/>
  <c r="FF37" i="30"/>
  <c r="EP37" i="30"/>
  <c r="DG62" i="30"/>
  <c r="DI62" i="30"/>
  <c r="DH62" i="30"/>
  <c r="BB62" i="30"/>
  <c r="AZ62" i="30"/>
  <c r="O35" i="59"/>
  <c r="O5" i="66"/>
  <c r="N16" i="65"/>
  <c r="N17" i="66"/>
  <c r="N8" i="59"/>
  <c r="P6" i="59"/>
  <c r="O5" i="59"/>
  <c r="N8" i="65"/>
  <c r="P6" i="65"/>
  <c r="O5" i="65"/>
  <c r="P7" i="66"/>
  <c r="P8" i="66" s="1"/>
  <c r="O6" i="66"/>
  <c r="N5" i="66"/>
  <c r="O8" i="59"/>
  <c r="N7" i="59"/>
  <c r="P5" i="59"/>
  <c r="O8" i="65"/>
  <c r="N7" i="65"/>
  <c r="P5" i="65"/>
  <c r="T37" i="30"/>
  <c r="U37" i="30"/>
  <c r="S37" i="30"/>
  <c r="P35" i="59"/>
  <c r="P7" i="59"/>
  <c r="O6" i="59"/>
  <c r="N5" i="59"/>
  <c r="P16" i="65"/>
  <c r="P7" i="65"/>
  <c r="N5" i="65"/>
  <c r="P8" i="59"/>
  <c r="O7" i="59"/>
  <c r="N6" i="59"/>
  <c r="O16" i="65"/>
  <c r="E12" i="63"/>
  <c r="C6" i="70"/>
  <c r="N7" i="73" l="1"/>
  <c r="N7" i="76" s="1"/>
  <c r="O21" i="65"/>
  <c r="N40" i="73"/>
  <c r="N40" i="76" s="1"/>
  <c r="P21" i="65"/>
  <c r="O40" i="73"/>
  <c r="O40" i="76" s="1"/>
  <c r="N20" i="59"/>
  <c r="N15" i="66" s="1"/>
  <c r="M40" i="73"/>
  <c r="M40" i="76" s="1"/>
  <c r="GM55" i="30"/>
  <c r="O7" i="73"/>
  <c r="O7" i="76" s="1"/>
  <c r="O20" i="59"/>
  <c r="O38" i="59" s="1"/>
  <c r="P20" i="59"/>
  <c r="P38" i="59" s="1"/>
  <c r="BB53" i="30"/>
  <c r="DI53" i="30" s="1"/>
  <c r="DI55" i="30" s="1"/>
  <c r="P30" i="59"/>
  <c r="BA53" i="30"/>
  <c r="DH53" i="30" s="1"/>
  <c r="DH55" i="30" s="1"/>
  <c r="U55" i="30"/>
  <c r="N21" i="65"/>
  <c r="S55" i="30"/>
  <c r="M6" i="61"/>
  <c r="M6" i="94" s="1"/>
  <c r="O6" i="61"/>
  <c r="O6" i="94" s="1"/>
  <c r="AZ53" i="30"/>
  <c r="DG53" i="30" s="1"/>
  <c r="DG55" i="30" s="1"/>
  <c r="N6" i="61"/>
  <c r="N6" i="94" s="1"/>
  <c r="O30" i="59"/>
  <c r="T55" i="30"/>
  <c r="N8" i="66"/>
  <c r="P9" i="65"/>
  <c r="O8" i="66"/>
  <c r="O9" i="65"/>
  <c r="P9" i="59"/>
  <c r="N9" i="59"/>
  <c r="N9" i="65"/>
  <c r="O9" i="59"/>
  <c r="E14" i="59"/>
  <c r="E15" i="65" s="1"/>
  <c r="F14" i="59"/>
  <c r="F15" i="65" s="1"/>
  <c r="G14" i="59"/>
  <c r="G15" i="65" s="1"/>
  <c r="H14" i="59"/>
  <c r="H15" i="65" s="1"/>
  <c r="I14" i="59"/>
  <c r="I15" i="65" s="1"/>
  <c r="J14" i="59"/>
  <c r="J15" i="65" s="1"/>
  <c r="K14" i="59"/>
  <c r="K15" i="65" s="1"/>
  <c r="L14" i="59"/>
  <c r="L15" i="65" s="1"/>
  <c r="M14" i="59"/>
  <c r="M15" i="65" s="1"/>
  <c r="D14" i="59"/>
  <c r="N38" i="59" l="1"/>
  <c r="BB55" i="30"/>
  <c r="O15" i="66"/>
  <c r="P15" i="66"/>
  <c r="AZ55" i="30"/>
  <c r="BA55" i="30"/>
  <c r="D15" i="65"/>
  <c r="C15" i="65" s="1"/>
  <c r="C14" i="59"/>
  <c r="GK55" i="30"/>
  <c r="GL55" i="30"/>
  <c r="I46" i="32"/>
  <c r="K46" i="32" s="1"/>
  <c r="I67" i="32"/>
  <c r="L17" i="84" l="1"/>
  <c r="K17" i="84"/>
  <c r="J17" i="84"/>
  <c r="I17" i="84"/>
  <c r="H17" i="84"/>
  <c r="G17" i="84"/>
  <c r="F17" i="84"/>
  <c r="E17" i="84"/>
  <c r="D17" i="84"/>
  <c r="C17" i="84"/>
  <c r="L16" i="84"/>
  <c r="K16" i="84"/>
  <c r="J16" i="84"/>
  <c r="I16" i="84"/>
  <c r="H16" i="84"/>
  <c r="G16" i="84"/>
  <c r="F16" i="84"/>
  <c r="E16" i="84"/>
  <c r="D16" i="84"/>
  <c r="C16" i="84"/>
  <c r="L14" i="84"/>
  <c r="K14" i="84"/>
  <c r="J14" i="84"/>
  <c r="I14" i="84"/>
  <c r="H14" i="84"/>
  <c r="G14" i="84"/>
  <c r="F14" i="84"/>
  <c r="E14" i="84"/>
  <c r="D14" i="84"/>
  <c r="C14" i="84"/>
  <c r="L13" i="84"/>
  <c r="K13" i="84"/>
  <c r="J13" i="84"/>
  <c r="I13" i="84"/>
  <c r="H13" i="84"/>
  <c r="G13" i="84"/>
  <c r="F13" i="84"/>
  <c r="E13" i="84"/>
  <c r="D13" i="84"/>
  <c r="C13" i="84"/>
  <c r="L17" i="76" l="1"/>
  <c r="K17" i="76"/>
  <c r="J17" i="76"/>
  <c r="I17" i="76"/>
  <c r="H17" i="76"/>
  <c r="G17" i="76"/>
  <c r="F17" i="76"/>
  <c r="E17" i="76"/>
  <c r="D17" i="76"/>
  <c r="C17" i="76"/>
  <c r="L16" i="76"/>
  <c r="K16" i="76"/>
  <c r="J16" i="76"/>
  <c r="I16" i="76"/>
  <c r="H16" i="76"/>
  <c r="G16" i="76"/>
  <c r="F16" i="76"/>
  <c r="E16" i="76"/>
  <c r="D16" i="76"/>
  <c r="C16" i="76"/>
  <c r="L14" i="76"/>
  <c r="K14" i="76"/>
  <c r="J14" i="76"/>
  <c r="I14" i="76"/>
  <c r="H14" i="76"/>
  <c r="G14" i="76"/>
  <c r="F14" i="76"/>
  <c r="E14" i="76"/>
  <c r="D14" i="76"/>
  <c r="C14" i="76"/>
  <c r="L13" i="76"/>
  <c r="K13" i="76"/>
  <c r="J13" i="76"/>
  <c r="I13" i="76"/>
  <c r="H13" i="76"/>
  <c r="G13" i="76"/>
  <c r="F13" i="76"/>
  <c r="E13" i="76"/>
  <c r="D13" i="76"/>
  <c r="C13" i="76"/>
  <c r="D30" i="64" l="1"/>
  <c r="C14" i="63" l="1"/>
  <c r="D14" i="63"/>
  <c r="E14" i="63"/>
  <c r="F14" i="63"/>
  <c r="G14" i="63"/>
  <c r="H14" i="63"/>
  <c r="I14" i="63"/>
  <c r="J14" i="63"/>
  <c r="K14" i="63"/>
  <c r="B14" i="63"/>
  <c r="C9" i="71"/>
  <c r="P41" i="91" l="1"/>
  <c r="P40" i="91"/>
  <c r="P39" i="91"/>
  <c r="L38" i="91"/>
  <c r="L42" i="91" s="1"/>
  <c r="K38" i="91"/>
  <c r="K42" i="91" s="1"/>
  <c r="J38" i="91"/>
  <c r="J42" i="91" s="1"/>
  <c r="I38" i="91"/>
  <c r="I42" i="91" s="1"/>
  <c r="H38" i="91"/>
  <c r="H42" i="91" s="1"/>
  <c r="G38" i="91"/>
  <c r="G42" i="91" s="1"/>
  <c r="F38" i="91"/>
  <c r="F42" i="91" s="1"/>
  <c r="E38" i="91"/>
  <c r="E42" i="91" s="1"/>
  <c r="D38" i="91"/>
  <c r="D42" i="91" s="1"/>
  <c r="C38" i="91"/>
  <c r="C42" i="91" s="1"/>
  <c r="P37" i="91"/>
  <c r="P36" i="91"/>
  <c r="P35" i="91"/>
  <c r="P34" i="91"/>
  <c r="P32" i="91"/>
  <c r="L27" i="91"/>
  <c r="K27" i="91"/>
  <c r="J27" i="91"/>
  <c r="I27" i="91"/>
  <c r="H27" i="91"/>
  <c r="G27" i="91"/>
  <c r="F27" i="91"/>
  <c r="E27" i="91"/>
  <c r="D27" i="91"/>
  <c r="C27" i="91"/>
  <c r="P25" i="91"/>
  <c r="P24" i="91"/>
  <c r="P23" i="91"/>
  <c r="P27" i="91" s="1"/>
  <c r="P17" i="91"/>
  <c r="P16" i="91"/>
  <c r="P14" i="91"/>
  <c r="P13" i="91"/>
  <c r="L9" i="91"/>
  <c r="L15" i="91" s="1"/>
  <c r="L18" i="91" s="1"/>
  <c r="K9" i="91"/>
  <c r="K15" i="91" s="1"/>
  <c r="K18" i="91" s="1"/>
  <c r="J9" i="91"/>
  <c r="J15" i="91" s="1"/>
  <c r="J18" i="91" s="1"/>
  <c r="I9" i="91"/>
  <c r="I15" i="91" s="1"/>
  <c r="I18" i="91" s="1"/>
  <c r="H9" i="91"/>
  <c r="H15" i="91" s="1"/>
  <c r="G9" i="91"/>
  <c r="G15" i="91" s="1"/>
  <c r="G18" i="91" s="1"/>
  <c r="F9" i="91"/>
  <c r="F15" i="91" s="1"/>
  <c r="F18" i="91" s="1"/>
  <c r="E9" i="91"/>
  <c r="E15" i="91" s="1"/>
  <c r="E18" i="91" s="1"/>
  <c r="D9" i="91"/>
  <c r="D15" i="91" s="1"/>
  <c r="D18" i="91" s="1"/>
  <c r="C9" i="91"/>
  <c r="C15" i="91" s="1"/>
  <c r="P41" i="90"/>
  <c r="P40" i="90"/>
  <c r="P39" i="90"/>
  <c r="L38" i="90"/>
  <c r="L42" i="90" s="1"/>
  <c r="K38" i="90"/>
  <c r="K42" i="90" s="1"/>
  <c r="J38" i="90"/>
  <c r="J42" i="90" s="1"/>
  <c r="I38" i="90"/>
  <c r="I42" i="90" s="1"/>
  <c r="H38" i="90"/>
  <c r="H42" i="90" s="1"/>
  <c r="G38" i="90"/>
  <c r="G42" i="90" s="1"/>
  <c r="F38" i="90"/>
  <c r="F42" i="90" s="1"/>
  <c r="E38" i="90"/>
  <c r="E42" i="90" s="1"/>
  <c r="D38" i="90"/>
  <c r="D42" i="90" s="1"/>
  <c r="C38" i="90"/>
  <c r="C42" i="90" s="1"/>
  <c r="P37" i="90"/>
  <c r="P36" i="90"/>
  <c r="P35" i="90"/>
  <c r="P34" i="90"/>
  <c r="P32" i="90"/>
  <c r="L27" i="90"/>
  <c r="K27" i="90"/>
  <c r="J27" i="90"/>
  <c r="I27" i="90"/>
  <c r="H27" i="90"/>
  <c r="G27" i="90"/>
  <c r="F27" i="90"/>
  <c r="E27" i="90"/>
  <c r="D27" i="90"/>
  <c r="C27" i="90"/>
  <c r="P25" i="90"/>
  <c r="P24" i="90"/>
  <c r="P23" i="90"/>
  <c r="P17" i="90"/>
  <c r="P16" i="90"/>
  <c r="P14" i="90"/>
  <c r="P13" i="90"/>
  <c r="L9" i="90"/>
  <c r="L15" i="90" s="1"/>
  <c r="L18" i="90" s="1"/>
  <c r="K9" i="90"/>
  <c r="K15" i="90" s="1"/>
  <c r="K18" i="90" s="1"/>
  <c r="J9" i="90"/>
  <c r="J15" i="90" s="1"/>
  <c r="J18" i="90" s="1"/>
  <c r="I9" i="90"/>
  <c r="I15" i="90" s="1"/>
  <c r="I18" i="90" s="1"/>
  <c r="H9" i="90"/>
  <c r="H15" i="90" s="1"/>
  <c r="G9" i="90"/>
  <c r="G15" i="90" s="1"/>
  <c r="G18" i="90" s="1"/>
  <c r="F9" i="90"/>
  <c r="F15" i="90" s="1"/>
  <c r="F18" i="90" s="1"/>
  <c r="E9" i="90"/>
  <c r="E15" i="90" s="1"/>
  <c r="E18" i="90" s="1"/>
  <c r="D9" i="90"/>
  <c r="D15" i="90" s="1"/>
  <c r="D18" i="90" s="1"/>
  <c r="C9" i="90"/>
  <c r="C15" i="90" s="1"/>
  <c r="P41" i="89"/>
  <c r="P40" i="89"/>
  <c r="P39" i="89"/>
  <c r="L38" i="89"/>
  <c r="L42" i="89" s="1"/>
  <c r="K38" i="89"/>
  <c r="K42" i="89" s="1"/>
  <c r="J38" i="89"/>
  <c r="J42" i="89" s="1"/>
  <c r="I38" i="89"/>
  <c r="I42" i="89" s="1"/>
  <c r="H38" i="89"/>
  <c r="H42" i="89" s="1"/>
  <c r="G38" i="89"/>
  <c r="G42" i="89" s="1"/>
  <c r="F38" i="89"/>
  <c r="F42" i="89" s="1"/>
  <c r="E38" i="89"/>
  <c r="E42" i="89" s="1"/>
  <c r="D38" i="89"/>
  <c r="D42" i="89" s="1"/>
  <c r="C38" i="89"/>
  <c r="C42" i="89" s="1"/>
  <c r="P37" i="89"/>
  <c r="P36" i="89"/>
  <c r="P35" i="89"/>
  <c r="P34" i="89"/>
  <c r="P32" i="89"/>
  <c r="L27" i="89"/>
  <c r="K27" i="89"/>
  <c r="J27" i="89"/>
  <c r="I27" i="89"/>
  <c r="H27" i="89"/>
  <c r="G27" i="89"/>
  <c r="F27" i="89"/>
  <c r="E27" i="89"/>
  <c r="D27" i="89"/>
  <c r="C27" i="89"/>
  <c r="P25" i="89"/>
  <c r="P24" i="89"/>
  <c r="P23" i="89"/>
  <c r="P17" i="89"/>
  <c r="P16" i="89"/>
  <c r="P14" i="89"/>
  <c r="P13" i="89"/>
  <c r="L9" i="89"/>
  <c r="L15" i="89" s="1"/>
  <c r="L18" i="89" s="1"/>
  <c r="K9" i="89"/>
  <c r="K15" i="89" s="1"/>
  <c r="K18" i="89" s="1"/>
  <c r="J9" i="89"/>
  <c r="J15" i="89" s="1"/>
  <c r="J18" i="89" s="1"/>
  <c r="I9" i="89"/>
  <c r="I15" i="89" s="1"/>
  <c r="I18" i="89" s="1"/>
  <c r="H9" i="89"/>
  <c r="H15" i="89" s="1"/>
  <c r="G9" i="89"/>
  <c r="G15" i="89" s="1"/>
  <c r="G18" i="89" s="1"/>
  <c r="F9" i="89"/>
  <c r="F15" i="89" s="1"/>
  <c r="F18" i="89" s="1"/>
  <c r="E9" i="89"/>
  <c r="E15" i="89" s="1"/>
  <c r="E18" i="89" s="1"/>
  <c r="D9" i="89"/>
  <c r="D15" i="89" s="1"/>
  <c r="D18" i="89" s="1"/>
  <c r="C9" i="89"/>
  <c r="C15" i="89" s="1"/>
  <c r="P41" i="88"/>
  <c r="P40" i="88"/>
  <c r="P39" i="88"/>
  <c r="L38" i="88"/>
  <c r="L42" i="88" s="1"/>
  <c r="K38" i="88"/>
  <c r="K42" i="88" s="1"/>
  <c r="J38" i="88"/>
  <c r="J42" i="88" s="1"/>
  <c r="I38" i="88"/>
  <c r="I42" i="88" s="1"/>
  <c r="H38" i="88"/>
  <c r="H42" i="88" s="1"/>
  <c r="G38" i="88"/>
  <c r="G42" i="88" s="1"/>
  <c r="F38" i="88"/>
  <c r="F42" i="88" s="1"/>
  <c r="E38" i="88"/>
  <c r="E42" i="88" s="1"/>
  <c r="D38" i="88"/>
  <c r="D42" i="88" s="1"/>
  <c r="C38" i="88"/>
  <c r="C42" i="88" s="1"/>
  <c r="P37" i="88"/>
  <c r="P36" i="88"/>
  <c r="P35" i="88"/>
  <c r="P34" i="88"/>
  <c r="P32" i="88"/>
  <c r="L27" i="88"/>
  <c r="K27" i="88"/>
  <c r="J27" i="88"/>
  <c r="I27" i="88"/>
  <c r="H27" i="88"/>
  <c r="G27" i="88"/>
  <c r="F27" i="88"/>
  <c r="E27" i="88"/>
  <c r="D27" i="88"/>
  <c r="C27" i="88"/>
  <c r="P25" i="88"/>
  <c r="P24" i="88"/>
  <c r="P23" i="88"/>
  <c r="P17" i="88"/>
  <c r="P16" i="88"/>
  <c r="P14" i="88"/>
  <c r="P13" i="88"/>
  <c r="L9" i="88"/>
  <c r="L15" i="88" s="1"/>
  <c r="L18" i="88" s="1"/>
  <c r="K9" i="88"/>
  <c r="K15" i="88" s="1"/>
  <c r="K18" i="88" s="1"/>
  <c r="J9" i="88"/>
  <c r="J15" i="88" s="1"/>
  <c r="J18" i="88" s="1"/>
  <c r="I9" i="88"/>
  <c r="I15" i="88" s="1"/>
  <c r="I18" i="88" s="1"/>
  <c r="H9" i="88"/>
  <c r="H15" i="88" s="1"/>
  <c r="G9" i="88"/>
  <c r="G15" i="88" s="1"/>
  <c r="G18" i="88" s="1"/>
  <c r="F9" i="88"/>
  <c r="F15" i="88" s="1"/>
  <c r="F18" i="88" s="1"/>
  <c r="E9" i="88"/>
  <c r="E15" i="88" s="1"/>
  <c r="E18" i="88" s="1"/>
  <c r="D9" i="88"/>
  <c r="D15" i="88" s="1"/>
  <c r="D18" i="88" s="1"/>
  <c r="C9" i="88"/>
  <c r="C15" i="88" s="1"/>
  <c r="P41" i="87"/>
  <c r="P40" i="87"/>
  <c r="P39" i="87"/>
  <c r="L38" i="87"/>
  <c r="L42" i="87" s="1"/>
  <c r="K38" i="87"/>
  <c r="K42" i="87" s="1"/>
  <c r="J38" i="87"/>
  <c r="J42" i="87" s="1"/>
  <c r="I38" i="87"/>
  <c r="I42" i="87" s="1"/>
  <c r="H38" i="87"/>
  <c r="H42" i="87" s="1"/>
  <c r="G38" i="87"/>
  <c r="G42" i="87" s="1"/>
  <c r="F38" i="87"/>
  <c r="F42" i="87" s="1"/>
  <c r="E38" i="87"/>
  <c r="E42" i="87" s="1"/>
  <c r="D38" i="87"/>
  <c r="D42" i="87" s="1"/>
  <c r="C38" i="87"/>
  <c r="C42" i="87" s="1"/>
  <c r="P37" i="87"/>
  <c r="P36" i="87"/>
  <c r="P35" i="87"/>
  <c r="P34" i="87"/>
  <c r="P32" i="87"/>
  <c r="P38" i="87" s="1"/>
  <c r="P42" i="87" s="1"/>
  <c r="L27" i="87"/>
  <c r="K27" i="87"/>
  <c r="J27" i="87"/>
  <c r="I27" i="87"/>
  <c r="H27" i="87"/>
  <c r="G27" i="87"/>
  <c r="F27" i="87"/>
  <c r="E27" i="87"/>
  <c r="D27" i="87"/>
  <c r="C27" i="87"/>
  <c r="P25" i="87"/>
  <c r="P24" i="87"/>
  <c r="P23" i="87"/>
  <c r="P17" i="87"/>
  <c r="P16" i="87"/>
  <c r="P14" i="87"/>
  <c r="P13" i="87"/>
  <c r="L9" i="87"/>
  <c r="L15" i="87" s="1"/>
  <c r="L18" i="87" s="1"/>
  <c r="K9" i="87"/>
  <c r="K15" i="87" s="1"/>
  <c r="K18" i="87" s="1"/>
  <c r="J9" i="87"/>
  <c r="J15" i="87" s="1"/>
  <c r="J18" i="87" s="1"/>
  <c r="I9" i="87"/>
  <c r="I15" i="87" s="1"/>
  <c r="I18" i="87" s="1"/>
  <c r="H9" i="87"/>
  <c r="H15" i="87" s="1"/>
  <c r="G9" i="87"/>
  <c r="G15" i="87" s="1"/>
  <c r="G18" i="87" s="1"/>
  <c r="F9" i="87"/>
  <c r="F15" i="87" s="1"/>
  <c r="F18" i="87" s="1"/>
  <c r="E9" i="87"/>
  <c r="E15" i="87" s="1"/>
  <c r="E18" i="87" s="1"/>
  <c r="D9" i="87"/>
  <c r="D15" i="87" s="1"/>
  <c r="D18" i="87" s="1"/>
  <c r="C9" i="87"/>
  <c r="C15" i="87" s="1"/>
  <c r="P41" i="86"/>
  <c r="P40" i="86"/>
  <c r="P39" i="86"/>
  <c r="L38" i="86"/>
  <c r="L42" i="86" s="1"/>
  <c r="K38" i="86"/>
  <c r="K42" i="86" s="1"/>
  <c r="J38" i="86"/>
  <c r="J42" i="86" s="1"/>
  <c r="I38" i="86"/>
  <c r="I42" i="86" s="1"/>
  <c r="H38" i="86"/>
  <c r="H42" i="86" s="1"/>
  <c r="G38" i="86"/>
  <c r="G42" i="86" s="1"/>
  <c r="F38" i="86"/>
  <c r="F42" i="86" s="1"/>
  <c r="E38" i="86"/>
  <c r="E42" i="86" s="1"/>
  <c r="D38" i="86"/>
  <c r="D42" i="86" s="1"/>
  <c r="C38" i="86"/>
  <c r="C42" i="86" s="1"/>
  <c r="P37" i="86"/>
  <c r="P36" i="86"/>
  <c r="P35" i="86"/>
  <c r="P34" i="86"/>
  <c r="P32" i="86"/>
  <c r="L27" i="86"/>
  <c r="K27" i="86"/>
  <c r="J27" i="86"/>
  <c r="I27" i="86"/>
  <c r="H27" i="86"/>
  <c r="G27" i="86"/>
  <c r="F27" i="86"/>
  <c r="E27" i="86"/>
  <c r="D27" i="86"/>
  <c r="C27" i="86"/>
  <c r="P25" i="86"/>
  <c r="P24" i="86"/>
  <c r="P23" i="86"/>
  <c r="P17" i="86"/>
  <c r="P16" i="86"/>
  <c r="P14" i="86"/>
  <c r="P13" i="86"/>
  <c r="L9" i="86"/>
  <c r="L15" i="86" s="1"/>
  <c r="L18" i="86" s="1"/>
  <c r="K9" i="86"/>
  <c r="K15" i="86" s="1"/>
  <c r="K18" i="86" s="1"/>
  <c r="J9" i="86"/>
  <c r="J15" i="86" s="1"/>
  <c r="J18" i="86" s="1"/>
  <c r="I9" i="86"/>
  <c r="I15" i="86" s="1"/>
  <c r="I18" i="86" s="1"/>
  <c r="H9" i="86"/>
  <c r="H15" i="86" s="1"/>
  <c r="G9" i="86"/>
  <c r="G15" i="86" s="1"/>
  <c r="G18" i="86" s="1"/>
  <c r="F9" i="86"/>
  <c r="F15" i="86" s="1"/>
  <c r="F18" i="86" s="1"/>
  <c r="E9" i="86"/>
  <c r="E15" i="86" s="1"/>
  <c r="E18" i="86" s="1"/>
  <c r="D9" i="86"/>
  <c r="D15" i="86" s="1"/>
  <c r="D18" i="86" s="1"/>
  <c r="C9" i="86"/>
  <c r="C15" i="86" s="1"/>
  <c r="P15" i="86" s="1"/>
  <c r="P41" i="85"/>
  <c r="P40" i="85"/>
  <c r="P39" i="85"/>
  <c r="L38" i="85"/>
  <c r="L42" i="85" s="1"/>
  <c r="K38" i="85"/>
  <c r="K42" i="85" s="1"/>
  <c r="J38" i="85"/>
  <c r="J42" i="85" s="1"/>
  <c r="I38" i="85"/>
  <c r="I42" i="85" s="1"/>
  <c r="H38" i="85"/>
  <c r="H42" i="85" s="1"/>
  <c r="G38" i="85"/>
  <c r="G42" i="85" s="1"/>
  <c r="F38" i="85"/>
  <c r="F42" i="85" s="1"/>
  <c r="E38" i="85"/>
  <c r="E42" i="85" s="1"/>
  <c r="D38" i="85"/>
  <c r="D42" i="85" s="1"/>
  <c r="C38" i="85"/>
  <c r="C42" i="85" s="1"/>
  <c r="P37" i="85"/>
  <c r="P36" i="85"/>
  <c r="P35" i="85"/>
  <c r="P34" i="85"/>
  <c r="P32" i="85"/>
  <c r="L27" i="85"/>
  <c r="K27" i="85"/>
  <c r="J27" i="85"/>
  <c r="I27" i="85"/>
  <c r="H27" i="85"/>
  <c r="G27" i="85"/>
  <c r="F27" i="85"/>
  <c r="E27" i="85"/>
  <c r="D27" i="85"/>
  <c r="C27" i="85"/>
  <c r="P25" i="85"/>
  <c r="P24" i="85"/>
  <c r="P23" i="85"/>
  <c r="P17" i="85"/>
  <c r="P16" i="85"/>
  <c r="P14" i="85"/>
  <c r="P13" i="85"/>
  <c r="L9" i="85"/>
  <c r="L15" i="85" s="1"/>
  <c r="L18" i="85" s="1"/>
  <c r="K9" i="85"/>
  <c r="K15" i="85" s="1"/>
  <c r="K18" i="85" s="1"/>
  <c r="J9" i="85"/>
  <c r="J15" i="85" s="1"/>
  <c r="J18" i="85" s="1"/>
  <c r="I9" i="85"/>
  <c r="I15" i="85" s="1"/>
  <c r="I18" i="85" s="1"/>
  <c r="H9" i="85"/>
  <c r="H15" i="85" s="1"/>
  <c r="G9" i="85"/>
  <c r="G15" i="85" s="1"/>
  <c r="G18" i="85" s="1"/>
  <c r="F9" i="85"/>
  <c r="F15" i="85" s="1"/>
  <c r="F18" i="85" s="1"/>
  <c r="E9" i="85"/>
  <c r="E15" i="85" s="1"/>
  <c r="E18" i="85" s="1"/>
  <c r="D9" i="85"/>
  <c r="D15" i="85" s="1"/>
  <c r="D18" i="85" s="1"/>
  <c r="C9" i="85"/>
  <c r="C15" i="85" s="1"/>
  <c r="C15" i="63"/>
  <c r="D15" i="63"/>
  <c r="E15" i="63"/>
  <c r="F15" i="63"/>
  <c r="G15" i="63"/>
  <c r="H15" i="63"/>
  <c r="I15" i="63"/>
  <c r="J15" i="63"/>
  <c r="K15" i="63"/>
  <c r="B15" i="63"/>
  <c r="FL24" i="74"/>
  <c r="EW24" i="74"/>
  <c r="EV24" i="74"/>
  <c r="EU24" i="74"/>
  <c r="ET24" i="74"/>
  <c r="ES24" i="74"/>
  <c r="ER24" i="74"/>
  <c r="EQ24" i="74"/>
  <c r="EP24" i="74"/>
  <c r="EO24" i="74"/>
  <c r="EN24" i="74"/>
  <c r="EJ24" i="74"/>
  <c r="EI24" i="74"/>
  <c r="EH24" i="74"/>
  <c r="EG24" i="74"/>
  <c r="EF24" i="74"/>
  <c r="EE24" i="74"/>
  <c r="ED24" i="74"/>
  <c r="EC24" i="74"/>
  <c r="EB24" i="74"/>
  <c r="EA24" i="74"/>
  <c r="DW24" i="74"/>
  <c r="DV24" i="74"/>
  <c r="DU24" i="74"/>
  <c r="DT24" i="74"/>
  <c r="DS24" i="74"/>
  <c r="DR24" i="74"/>
  <c r="DQ24" i="74"/>
  <c r="DP24" i="74"/>
  <c r="DO24" i="74"/>
  <c r="DN24" i="74"/>
  <c r="CL24" i="74"/>
  <c r="G24" i="74"/>
  <c r="D5" i="71"/>
  <c r="E5" i="71"/>
  <c r="F5" i="71"/>
  <c r="G5" i="71"/>
  <c r="H5" i="71"/>
  <c r="I5" i="71"/>
  <c r="J5" i="71"/>
  <c r="K5" i="71"/>
  <c r="L5" i="71"/>
  <c r="C5" i="71"/>
  <c r="D26" i="64"/>
  <c r="D25" i="64"/>
  <c r="C18" i="89" l="1"/>
  <c r="P15" i="89"/>
  <c r="P15" i="91"/>
  <c r="P15" i="85"/>
  <c r="P15" i="88"/>
  <c r="P15" i="87"/>
  <c r="P15" i="90"/>
  <c r="P38" i="89"/>
  <c r="P42" i="89" s="1"/>
  <c r="P38" i="91"/>
  <c r="P42" i="91" s="1"/>
  <c r="P38" i="85"/>
  <c r="P42" i="85" s="1"/>
  <c r="P38" i="86"/>
  <c r="P42" i="86" s="1"/>
  <c r="P38" i="88"/>
  <c r="P42" i="88" s="1"/>
  <c r="P38" i="90"/>
  <c r="P42" i="90" s="1"/>
  <c r="P27" i="88"/>
  <c r="P27" i="86"/>
  <c r="Q24" i="86" s="1"/>
  <c r="P27" i="85"/>
  <c r="P27" i="90"/>
  <c r="Q23" i="90" s="1"/>
  <c r="P27" i="87"/>
  <c r="Q23" i="87" s="1"/>
  <c r="P27" i="89"/>
  <c r="Q23" i="89" s="1"/>
  <c r="P18" i="91"/>
  <c r="C18" i="91"/>
  <c r="H18" i="91"/>
  <c r="P18" i="90"/>
  <c r="C18" i="90"/>
  <c r="H18" i="90"/>
  <c r="P18" i="89"/>
  <c r="H18" i="89"/>
  <c r="P18" i="88"/>
  <c r="C18" i="88"/>
  <c r="H18" i="88"/>
  <c r="P18" i="87"/>
  <c r="C18" i="87"/>
  <c r="H18" i="87"/>
  <c r="P18" i="86"/>
  <c r="C18" i="86"/>
  <c r="H18" i="86"/>
  <c r="P18" i="85"/>
  <c r="C18" i="85"/>
  <c r="H18" i="85"/>
  <c r="L14" i="63"/>
  <c r="C67" i="63" s="1"/>
  <c r="L15" i="63"/>
  <c r="C68" i="63" s="1"/>
  <c r="CZ24" i="74"/>
  <c r="DX24" i="74"/>
  <c r="EX24" i="74"/>
  <c r="EK24" i="74"/>
  <c r="D39" i="73"/>
  <c r="D39" i="76" s="1"/>
  <c r="E39" i="73"/>
  <c r="E39" i="76" s="1"/>
  <c r="F39" i="73"/>
  <c r="F39" i="76" s="1"/>
  <c r="G39" i="73"/>
  <c r="G39" i="76" s="1"/>
  <c r="H39" i="73"/>
  <c r="H39" i="76" s="1"/>
  <c r="I39" i="73"/>
  <c r="I39" i="76" s="1"/>
  <c r="J39" i="73"/>
  <c r="J39" i="76" s="1"/>
  <c r="K39" i="73"/>
  <c r="K39" i="76" s="1"/>
  <c r="L39" i="73"/>
  <c r="L39" i="76" s="1"/>
  <c r="C39" i="73"/>
  <c r="C6" i="76"/>
  <c r="Q25" i="86" l="1"/>
  <c r="Q23" i="86"/>
  <c r="C39" i="76"/>
  <c r="P39" i="76" s="1"/>
  <c r="P39" i="73"/>
  <c r="Q26" i="86"/>
  <c r="Q22" i="86"/>
  <c r="Q27" i="86"/>
  <c r="DM24" i="74"/>
  <c r="DZ24" i="74" s="1"/>
  <c r="EM24" i="74" s="1"/>
  <c r="FA24" i="74" s="1"/>
  <c r="DJ24" i="74"/>
  <c r="DA24" i="74"/>
  <c r="DC24" i="74"/>
  <c r="DG24" i="74"/>
  <c r="DB24" i="74"/>
  <c r="DD24" i="74"/>
  <c r="DE24" i="74"/>
  <c r="DF24" i="74"/>
  <c r="DH24" i="74"/>
  <c r="DI24" i="74"/>
  <c r="Q25" i="87"/>
  <c r="Q24" i="91"/>
  <c r="Q27" i="91"/>
  <c r="Q26" i="91"/>
  <c r="Q22" i="91"/>
  <c r="Q25" i="91"/>
  <c r="Q23" i="91"/>
  <c r="Q27" i="90"/>
  <c r="Q25" i="90"/>
  <c r="Q26" i="90"/>
  <c r="Q22" i="90"/>
  <c r="Q24" i="90"/>
  <c r="Q24" i="89"/>
  <c r="Q27" i="89"/>
  <c r="Q26" i="89"/>
  <c r="Q22" i="89"/>
  <c r="Q25" i="89"/>
  <c r="Q27" i="88"/>
  <c r="Q25" i="88"/>
  <c r="Q26" i="88"/>
  <c r="Q22" i="88"/>
  <c r="Q24" i="88"/>
  <c r="Q23" i="88"/>
  <c r="Q24" i="87"/>
  <c r="Q27" i="87"/>
  <c r="Q26" i="87"/>
  <c r="Q22" i="87"/>
  <c r="Q27" i="85"/>
  <c r="Q25" i="85"/>
  <c r="Q26" i="85"/>
  <c r="Q22" i="85"/>
  <c r="Q23" i="85"/>
  <c r="Q24" i="85"/>
  <c r="FL51" i="74" l="1"/>
  <c r="EW51" i="74"/>
  <c r="EV51" i="74"/>
  <c r="EU51" i="74"/>
  <c r="ET51" i="74"/>
  <c r="ES51" i="74"/>
  <c r="ER51" i="74"/>
  <c r="EQ51" i="74"/>
  <c r="EP51" i="74"/>
  <c r="EO51" i="74"/>
  <c r="EN51" i="74"/>
  <c r="EJ51" i="74"/>
  <c r="EI51" i="74"/>
  <c r="EH51" i="74"/>
  <c r="EG51" i="74"/>
  <c r="EF51" i="74"/>
  <c r="EE51" i="74"/>
  <c r="ED51" i="74"/>
  <c r="EC51" i="74"/>
  <c r="EB51" i="74"/>
  <c r="EA51" i="74"/>
  <c r="DW51" i="74"/>
  <c r="DV51" i="74"/>
  <c r="DU51" i="74"/>
  <c r="DT51" i="74"/>
  <c r="DS51" i="74"/>
  <c r="DR51" i="74"/>
  <c r="DQ51" i="74"/>
  <c r="DP51" i="74"/>
  <c r="DO51" i="74"/>
  <c r="DN51" i="74"/>
  <c r="CL51" i="74"/>
  <c r="CZ51" i="74" s="1"/>
  <c r="DM51" i="74" s="1"/>
  <c r="DZ51" i="74" s="1"/>
  <c r="EM51" i="74" s="1"/>
  <c r="FA51" i="74" s="1"/>
  <c r="G51" i="74"/>
  <c r="D51" i="74"/>
  <c r="AY51" i="74" s="1"/>
  <c r="CT51" i="74" s="1"/>
  <c r="DH51" i="74" s="1"/>
  <c r="FS42" i="30"/>
  <c r="FR42" i="30"/>
  <c r="FQ42" i="30"/>
  <c r="FP42" i="30"/>
  <c r="FO42" i="30"/>
  <c r="FN42" i="30"/>
  <c r="FM42" i="30"/>
  <c r="FL42" i="30"/>
  <c r="FK42" i="30"/>
  <c r="FJ42" i="30"/>
  <c r="FC42" i="30"/>
  <c r="FB42" i="30"/>
  <c r="FA42" i="30"/>
  <c r="EZ42" i="30"/>
  <c r="EY42" i="30"/>
  <c r="EX42" i="30"/>
  <c r="EW42" i="30"/>
  <c r="EV42" i="30"/>
  <c r="EU42" i="30"/>
  <c r="ET42" i="30"/>
  <c r="EM42" i="30"/>
  <c r="EL42" i="30"/>
  <c r="EK42" i="30"/>
  <c r="EJ42" i="30"/>
  <c r="EI42" i="30"/>
  <c r="EH42" i="30"/>
  <c r="EG42" i="30"/>
  <c r="EF42" i="30"/>
  <c r="EE42" i="30"/>
  <c r="ED42" i="30"/>
  <c r="DW42" i="30"/>
  <c r="DV42" i="30"/>
  <c r="DU42" i="30"/>
  <c r="DT42" i="30"/>
  <c r="DS42" i="30"/>
  <c r="DR42" i="30"/>
  <c r="DQ42" i="30"/>
  <c r="DP42" i="30"/>
  <c r="DO42" i="30"/>
  <c r="DN42" i="30"/>
  <c r="CV42" i="30"/>
  <c r="DM42" i="30" s="1"/>
  <c r="EC42" i="30" s="1"/>
  <c r="ES42" i="30" s="1"/>
  <c r="FI42" i="30" s="1"/>
  <c r="FZ42" i="30" s="1"/>
  <c r="D42" i="30"/>
  <c r="FW42" i="30" l="1"/>
  <c r="FG42" i="30"/>
  <c r="EQ42" i="30"/>
  <c r="EA42" i="30"/>
  <c r="BA42" i="30"/>
  <c r="DH42" i="30" s="1"/>
  <c r="BB42" i="30"/>
  <c r="DI42" i="30" s="1"/>
  <c r="AZ42" i="30"/>
  <c r="DG42" i="30" s="1"/>
  <c r="AW42" i="30"/>
  <c r="DD42" i="30" s="1"/>
  <c r="AT42" i="30"/>
  <c r="DA42" i="30" s="1"/>
  <c r="EK51" i="74"/>
  <c r="AV51" i="74"/>
  <c r="CQ51" i="74" s="1"/>
  <c r="DE51" i="74" s="1"/>
  <c r="AZ51" i="74"/>
  <c r="CU51" i="74" s="1"/>
  <c r="DI51" i="74" s="1"/>
  <c r="DX51" i="74"/>
  <c r="EX51" i="74"/>
  <c r="AR51" i="74"/>
  <c r="CM51" i="74" s="1"/>
  <c r="DA51" i="74" s="1"/>
  <c r="AS51" i="74"/>
  <c r="CN51" i="74" s="1"/>
  <c r="DB51" i="74" s="1"/>
  <c r="AW51" i="74"/>
  <c r="CR51" i="74" s="1"/>
  <c r="DF51" i="74" s="1"/>
  <c r="BA51" i="74"/>
  <c r="CV51" i="74" s="1"/>
  <c r="DJ51" i="74" s="1"/>
  <c r="AT51" i="74"/>
  <c r="CO51" i="74" s="1"/>
  <c r="DC51" i="74" s="1"/>
  <c r="AX51" i="74"/>
  <c r="CS51" i="74" s="1"/>
  <c r="DG51" i="74" s="1"/>
  <c r="AU51" i="74"/>
  <c r="CP51" i="74" s="1"/>
  <c r="DD51" i="74" s="1"/>
  <c r="AX42" i="30"/>
  <c r="DE42" i="30" s="1"/>
  <c r="AP42" i="30"/>
  <c r="CW42" i="30" s="1"/>
  <c r="AQ42" i="30"/>
  <c r="CX42" i="30" s="1"/>
  <c r="AU42" i="30"/>
  <c r="DB42" i="30" s="1"/>
  <c r="AY42" i="30"/>
  <c r="DF42" i="30" s="1"/>
  <c r="AR42" i="30"/>
  <c r="CY42" i="30" s="1"/>
  <c r="AV42" i="30"/>
  <c r="DC42" i="30" s="1"/>
  <c r="AS42" i="30"/>
  <c r="CZ42" i="30" s="1"/>
  <c r="DK51" i="74" l="1"/>
  <c r="DJ42" i="30"/>
  <c r="C42" i="30" s="1"/>
  <c r="CW51" i="74"/>
  <c r="C51" i="74" s="1"/>
  <c r="F51" i="74" s="1"/>
  <c r="D6" i="82" l="1"/>
  <c r="D6" i="84" s="1"/>
  <c r="E6" i="82"/>
  <c r="E6" i="84" s="1"/>
  <c r="F6" i="82"/>
  <c r="F6" i="84" s="1"/>
  <c r="G6" i="82"/>
  <c r="G6" i="84" s="1"/>
  <c r="H6" i="82"/>
  <c r="H6" i="84" s="1"/>
  <c r="I6" i="82"/>
  <c r="I6" i="84" s="1"/>
  <c r="J6" i="82"/>
  <c r="J6" i="84" s="1"/>
  <c r="K6" i="82"/>
  <c r="K6" i="84" s="1"/>
  <c r="L6" i="82"/>
  <c r="L6" i="84" s="1"/>
  <c r="C6" i="82"/>
  <c r="C6" i="84" s="1"/>
  <c r="M25" i="84"/>
  <c r="M23" i="84"/>
  <c r="M17" i="84"/>
  <c r="N17" i="84"/>
  <c r="M16" i="84"/>
  <c r="N16" i="84"/>
  <c r="M13" i="84"/>
  <c r="N13" i="84"/>
  <c r="M8" i="84"/>
  <c r="M7" i="84"/>
  <c r="M25" i="83"/>
  <c r="M23" i="83"/>
  <c r="L17" i="83"/>
  <c r="K17" i="83"/>
  <c r="J17" i="83"/>
  <c r="I17" i="83"/>
  <c r="H17" i="83"/>
  <c r="G17" i="83"/>
  <c r="F17" i="83"/>
  <c r="E17" i="83"/>
  <c r="D17" i="83"/>
  <c r="C17" i="83"/>
  <c r="L16" i="83"/>
  <c r="K16" i="83"/>
  <c r="J16" i="83"/>
  <c r="I16" i="83"/>
  <c r="H16" i="83"/>
  <c r="G16" i="83"/>
  <c r="F16" i="83"/>
  <c r="E16" i="83"/>
  <c r="D16" i="83"/>
  <c r="C16" i="83"/>
  <c r="L14" i="83"/>
  <c r="K14" i="83"/>
  <c r="J14" i="83"/>
  <c r="I14" i="83"/>
  <c r="H14" i="83"/>
  <c r="G14" i="83"/>
  <c r="F14" i="83"/>
  <c r="E14" i="83"/>
  <c r="D14" i="83"/>
  <c r="C14" i="83"/>
  <c r="L13" i="83"/>
  <c r="K13" i="83"/>
  <c r="J13" i="83"/>
  <c r="I13" i="83"/>
  <c r="H13" i="83"/>
  <c r="G13" i="83"/>
  <c r="F13" i="83"/>
  <c r="E13" i="83"/>
  <c r="D13" i="83"/>
  <c r="C13" i="83"/>
  <c r="M7" i="83"/>
  <c r="M5" i="83"/>
  <c r="M9" i="83" s="1"/>
  <c r="M17" i="82"/>
  <c r="M16" i="82"/>
  <c r="M14" i="82"/>
  <c r="M13" i="82"/>
  <c r="M13" i="83" l="1"/>
  <c r="M16" i="83"/>
  <c r="N13" i="83"/>
  <c r="N16" i="83"/>
  <c r="N14" i="83"/>
  <c r="N17" i="83"/>
  <c r="M17" i="83"/>
  <c r="M6" i="82"/>
  <c r="I6" i="83"/>
  <c r="F6" i="83"/>
  <c r="J6" i="83"/>
  <c r="C6" i="83"/>
  <c r="G6" i="83"/>
  <c r="K6" i="83"/>
  <c r="E6" i="83"/>
  <c r="D6" i="83"/>
  <c r="H6" i="83"/>
  <c r="L6" i="83"/>
  <c r="M14" i="83"/>
  <c r="N14" i="84"/>
  <c r="M14" i="84"/>
  <c r="M6" i="84" l="1"/>
  <c r="N6" i="83"/>
  <c r="N6" i="84"/>
  <c r="M6" i="83"/>
  <c r="AR56" i="74" l="1"/>
  <c r="M16" i="81" l="1"/>
  <c r="M32" i="61" s="1"/>
  <c r="M32" i="94" s="1"/>
  <c r="L16" i="81"/>
  <c r="L32" i="61" s="1"/>
  <c r="L32" i="94" s="1"/>
  <c r="K16" i="81"/>
  <c r="K32" i="61" s="1"/>
  <c r="J16" i="81"/>
  <c r="J32" i="61" s="1"/>
  <c r="J32" i="94" s="1"/>
  <c r="I16" i="81"/>
  <c r="I32" i="61" s="1"/>
  <c r="I32" i="94" s="1"/>
  <c r="H16" i="81"/>
  <c r="H32" i="61" s="1"/>
  <c r="H32" i="94" s="1"/>
  <c r="G16" i="81"/>
  <c r="G32" i="61" s="1"/>
  <c r="G32" i="94" s="1"/>
  <c r="F16" i="81"/>
  <c r="F32" i="61" s="1"/>
  <c r="F32" i="94" s="1"/>
  <c r="E16" i="81"/>
  <c r="E32" i="61" s="1"/>
  <c r="E32" i="94" s="1"/>
  <c r="D16" i="81"/>
  <c r="D32" i="61" s="1"/>
  <c r="D32" i="94" s="1"/>
  <c r="C16" i="81"/>
  <c r="C32" i="61" s="1"/>
  <c r="AP30" i="80"/>
  <c r="AO30" i="80"/>
  <c r="AN30" i="80"/>
  <c r="AM30" i="80"/>
  <c r="AL30" i="80"/>
  <c r="AK30" i="80"/>
  <c r="AJ30" i="80"/>
  <c r="AI30" i="80"/>
  <c r="AH30" i="80"/>
  <c r="AG30" i="80"/>
  <c r="AP28" i="80"/>
  <c r="AP39" i="80" s="1"/>
  <c r="AO28" i="80"/>
  <c r="AO39" i="80" s="1"/>
  <c r="AN28" i="80"/>
  <c r="AN39" i="80" s="1"/>
  <c r="AM28" i="80"/>
  <c r="AM39" i="80" s="1"/>
  <c r="AL28" i="80"/>
  <c r="AL37" i="80" s="1"/>
  <c r="AK28" i="80"/>
  <c r="AK38" i="80" s="1"/>
  <c r="AJ28" i="80"/>
  <c r="AJ39" i="80" s="1"/>
  <c r="AI28" i="80"/>
  <c r="AI39" i="80" s="1"/>
  <c r="AH28" i="80"/>
  <c r="AH38" i="80" s="1"/>
  <c r="AG28" i="80"/>
  <c r="AG39" i="80" s="1"/>
  <c r="AQ39" i="80" s="1"/>
  <c r="AF28" i="80"/>
  <c r="M14" i="80"/>
  <c r="M31" i="61" s="1"/>
  <c r="M31" i="94" s="1"/>
  <c r="L14" i="80"/>
  <c r="L31" i="61" s="1"/>
  <c r="L31" i="94" s="1"/>
  <c r="K14" i="80"/>
  <c r="K31" i="61" s="1"/>
  <c r="J14" i="80"/>
  <c r="J31" i="61" s="1"/>
  <c r="J31" i="94" s="1"/>
  <c r="I14" i="80"/>
  <c r="I31" i="61" s="1"/>
  <c r="I31" i="94" s="1"/>
  <c r="H14" i="80"/>
  <c r="H31" i="61" s="1"/>
  <c r="H31" i="94" s="1"/>
  <c r="G14" i="80"/>
  <c r="G31" i="61" s="1"/>
  <c r="G31" i="94" s="1"/>
  <c r="F14" i="80"/>
  <c r="F31" i="61" s="1"/>
  <c r="F31" i="94" s="1"/>
  <c r="E14" i="80"/>
  <c r="E31" i="61" s="1"/>
  <c r="E31" i="94" s="1"/>
  <c r="D14" i="80"/>
  <c r="D31" i="61" s="1"/>
  <c r="D31" i="94" s="1"/>
  <c r="C14" i="80"/>
  <c r="C31" i="61" s="1"/>
  <c r="C31" i="94" l="1"/>
  <c r="P31" i="61"/>
  <c r="K31" i="94"/>
  <c r="Q31" i="94" s="1"/>
  <c r="Q31" i="61"/>
  <c r="C32" i="94"/>
  <c r="P32" i="61"/>
  <c r="K32" i="94"/>
  <c r="Q32" i="94" s="1"/>
  <c r="Q32" i="61"/>
  <c r="P14" i="80"/>
  <c r="P16" i="81"/>
  <c r="AG36" i="80"/>
  <c r="AK31" i="80"/>
  <c r="AG32" i="80"/>
  <c r="AO32" i="80"/>
  <c r="AK33" i="80"/>
  <c r="AG34" i="80"/>
  <c r="AO34" i="80"/>
  <c r="AK35" i="80"/>
  <c r="AK36" i="80"/>
  <c r="AG37" i="80"/>
  <c r="AO37" i="80"/>
  <c r="AG38" i="80"/>
  <c r="AO38" i="80"/>
  <c r="AK39" i="80"/>
  <c r="AH31" i="80"/>
  <c r="AP31" i="80"/>
  <c r="AH32" i="80"/>
  <c r="AP32" i="80"/>
  <c r="AL33" i="80"/>
  <c r="AL34" i="80"/>
  <c r="AL35" i="80"/>
  <c r="AH36" i="80"/>
  <c r="AL36" i="80"/>
  <c r="AH37" i="80"/>
  <c r="AP37" i="80"/>
  <c r="AL38" i="80"/>
  <c r="AH39" i="80"/>
  <c r="AL39" i="80"/>
  <c r="AR39" i="80" s="1"/>
  <c r="AI31" i="80"/>
  <c r="AM31" i="80"/>
  <c r="AI32" i="80"/>
  <c r="AM32" i="80"/>
  <c r="AI33" i="80"/>
  <c r="AM33" i="80"/>
  <c r="AI34" i="80"/>
  <c r="AM34" i="80"/>
  <c r="AI35" i="80"/>
  <c r="AM35" i="80"/>
  <c r="AI36" i="80"/>
  <c r="AM36" i="80"/>
  <c r="AI37" i="80"/>
  <c r="AM37" i="80"/>
  <c r="AI38" i="80"/>
  <c r="AM38" i="80"/>
  <c r="AG31" i="80"/>
  <c r="AO31" i="80"/>
  <c r="AK32" i="80"/>
  <c r="AG33" i="80"/>
  <c r="AO33" i="80"/>
  <c r="AK34" i="80"/>
  <c r="AG35" i="80"/>
  <c r="AO35" i="80"/>
  <c r="AO36" i="80"/>
  <c r="AK37" i="80"/>
  <c r="AL31" i="80"/>
  <c r="AL32" i="80"/>
  <c r="AH33" i="80"/>
  <c r="AP33" i="80"/>
  <c r="AH34" i="80"/>
  <c r="AP34" i="80"/>
  <c r="AH35" i="80"/>
  <c r="AP35" i="80"/>
  <c r="AP36" i="80"/>
  <c r="AP38" i="80"/>
  <c r="AJ31" i="80"/>
  <c r="AN31" i="80"/>
  <c r="AJ32" i="80"/>
  <c r="AN32" i="80"/>
  <c r="AJ33" i="80"/>
  <c r="AN33" i="80"/>
  <c r="AJ34" i="80"/>
  <c r="AN34" i="80"/>
  <c r="AJ35" i="80"/>
  <c r="AN35" i="80"/>
  <c r="AJ36" i="80"/>
  <c r="AN36" i="80"/>
  <c r="AJ37" i="80"/>
  <c r="AN37" i="80"/>
  <c r="AJ38" i="80"/>
  <c r="AN38" i="80"/>
  <c r="P32" i="94" l="1"/>
  <c r="P31" i="94"/>
  <c r="AR38" i="80"/>
  <c r="AO40" i="80"/>
  <c r="AR37" i="80"/>
  <c r="AR36" i="80"/>
  <c r="AR33" i="80"/>
  <c r="AH40" i="80"/>
  <c r="AQ32" i="80"/>
  <c r="AQ35" i="80"/>
  <c r="AR31" i="80"/>
  <c r="AL40" i="80"/>
  <c r="AN40" i="80"/>
  <c r="AM40" i="80"/>
  <c r="AQ37" i="80"/>
  <c r="AQ34" i="80"/>
  <c r="AK40" i="80"/>
  <c r="AJ40" i="80"/>
  <c r="AG40" i="80"/>
  <c r="AQ31" i="80"/>
  <c r="AI40" i="80"/>
  <c r="AR35" i="80"/>
  <c r="AQ36" i="80"/>
  <c r="AR32" i="80"/>
  <c r="AQ33" i="80"/>
  <c r="AR34" i="80"/>
  <c r="AP40" i="80"/>
  <c r="AQ38" i="80"/>
  <c r="AR40" i="80" l="1"/>
  <c r="AQ40" i="80"/>
  <c r="D6" i="73" l="1"/>
  <c r="E6" i="73"/>
  <c r="E6" i="76" s="1"/>
  <c r="F6" i="73"/>
  <c r="F6" i="76" s="1"/>
  <c r="G6" i="73"/>
  <c r="G6" i="76" s="1"/>
  <c r="H6" i="73"/>
  <c r="H6" i="76" s="1"/>
  <c r="I6" i="73"/>
  <c r="I6" i="76" s="1"/>
  <c r="J6" i="73"/>
  <c r="J6" i="76" s="1"/>
  <c r="K6" i="73"/>
  <c r="K6" i="76" s="1"/>
  <c r="L6" i="73"/>
  <c r="L6" i="76" s="1"/>
  <c r="D6" i="76" l="1"/>
  <c r="P6" i="73"/>
  <c r="M17" i="76"/>
  <c r="P17" i="76"/>
  <c r="M16" i="76"/>
  <c r="P16" i="76"/>
  <c r="P41" i="79"/>
  <c r="P40" i="79"/>
  <c r="P39" i="79"/>
  <c r="L38" i="79"/>
  <c r="L42" i="79" s="1"/>
  <c r="K38" i="79"/>
  <c r="K42" i="79" s="1"/>
  <c r="J38" i="79"/>
  <c r="J42" i="79" s="1"/>
  <c r="I38" i="79"/>
  <c r="I42" i="79" s="1"/>
  <c r="H38" i="79"/>
  <c r="H42" i="79" s="1"/>
  <c r="G38" i="79"/>
  <c r="G42" i="79" s="1"/>
  <c r="F38" i="79"/>
  <c r="F42" i="79" s="1"/>
  <c r="E38" i="79"/>
  <c r="E42" i="79" s="1"/>
  <c r="D38" i="79"/>
  <c r="D42" i="79" s="1"/>
  <c r="C38" i="79"/>
  <c r="C42" i="79" s="1"/>
  <c r="P37" i="79"/>
  <c r="P36" i="79"/>
  <c r="P35" i="79"/>
  <c r="P34" i="79"/>
  <c r="P32" i="79"/>
  <c r="L27" i="79"/>
  <c r="K27" i="79"/>
  <c r="J27" i="79"/>
  <c r="I27" i="79"/>
  <c r="H27" i="79"/>
  <c r="G27" i="79"/>
  <c r="F27" i="79"/>
  <c r="E27" i="79"/>
  <c r="D27" i="79"/>
  <c r="C27" i="79"/>
  <c r="P25" i="79"/>
  <c r="P24" i="79"/>
  <c r="P23" i="79"/>
  <c r="P17" i="79"/>
  <c r="P16" i="79"/>
  <c r="P14" i="79"/>
  <c r="P13" i="79"/>
  <c r="L9" i="79"/>
  <c r="L15" i="79" s="1"/>
  <c r="L18" i="79" s="1"/>
  <c r="K9" i="79"/>
  <c r="K15" i="79" s="1"/>
  <c r="K18" i="79" s="1"/>
  <c r="J9" i="79"/>
  <c r="J15" i="79" s="1"/>
  <c r="J18" i="79" s="1"/>
  <c r="I9" i="79"/>
  <c r="I15" i="79" s="1"/>
  <c r="H9" i="79"/>
  <c r="H15" i="79" s="1"/>
  <c r="H18" i="79" s="1"/>
  <c r="G9" i="79"/>
  <c r="G15" i="79" s="1"/>
  <c r="G18" i="79" s="1"/>
  <c r="F9" i="79"/>
  <c r="F15" i="79" s="1"/>
  <c r="F18" i="79" s="1"/>
  <c r="E9" i="79"/>
  <c r="E15" i="79" s="1"/>
  <c r="E18" i="79" s="1"/>
  <c r="D9" i="79"/>
  <c r="D15" i="79" s="1"/>
  <c r="D18" i="79" s="1"/>
  <c r="C9" i="79"/>
  <c r="C15" i="79" s="1"/>
  <c r="P41" i="78"/>
  <c r="P40" i="78"/>
  <c r="P39" i="78"/>
  <c r="L38" i="78"/>
  <c r="L42" i="78" s="1"/>
  <c r="K38" i="78"/>
  <c r="K42" i="78" s="1"/>
  <c r="J38" i="78"/>
  <c r="J42" i="78" s="1"/>
  <c r="I38" i="78"/>
  <c r="I42" i="78" s="1"/>
  <c r="H38" i="78"/>
  <c r="H42" i="78" s="1"/>
  <c r="G38" i="78"/>
  <c r="G42" i="78" s="1"/>
  <c r="F38" i="78"/>
  <c r="F42" i="78" s="1"/>
  <c r="E38" i="78"/>
  <c r="E42" i="78" s="1"/>
  <c r="D38" i="78"/>
  <c r="D42" i="78" s="1"/>
  <c r="C38" i="78"/>
  <c r="C42" i="78" s="1"/>
  <c r="P37" i="78"/>
  <c r="P36" i="78"/>
  <c r="P35" i="78"/>
  <c r="P34" i="78"/>
  <c r="P32" i="78"/>
  <c r="P38" i="78"/>
  <c r="P42" i="78" s="1"/>
  <c r="L27" i="78"/>
  <c r="K27" i="78"/>
  <c r="J27" i="78"/>
  <c r="I27" i="78"/>
  <c r="H27" i="78"/>
  <c r="G27" i="78"/>
  <c r="F27" i="78"/>
  <c r="E27" i="78"/>
  <c r="D27" i="78"/>
  <c r="C27" i="78"/>
  <c r="P25" i="78"/>
  <c r="M25" i="76"/>
  <c r="P24" i="78"/>
  <c r="P23" i="78"/>
  <c r="P17" i="78"/>
  <c r="P16" i="78"/>
  <c r="P14" i="78"/>
  <c r="P13" i="78"/>
  <c r="L9" i="78"/>
  <c r="L15" i="78" s="1"/>
  <c r="L18" i="78" s="1"/>
  <c r="K9" i="78"/>
  <c r="K15" i="78" s="1"/>
  <c r="K18" i="78" s="1"/>
  <c r="J9" i="78"/>
  <c r="J15" i="78" s="1"/>
  <c r="J18" i="78" s="1"/>
  <c r="I9" i="78"/>
  <c r="I15" i="78" s="1"/>
  <c r="I18" i="78" s="1"/>
  <c r="H9" i="78"/>
  <c r="H15" i="78" s="1"/>
  <c r="G9" i="78"/>
  <c r="G15" i="78" s="1"/>
  <c r="G18" i="78" s="1"/>
  <c r="F9" i="78"/>
  <c r="F15" i="78" s="1"/>
  <c r="F18" i="78" s="1"/>
  <c r="E9" i="78"/>
  <c r="E15" i="78" s="1"/>
  <c r="E18" i="78" s="1"/>
  <c r="D9" i="78"/>
  <c r="D15" i="78" s="1"/>
  <c r="C9" i="78"/>
  <c r="C15" i="78" s="1"/>
  <c r="L38" i="77"/>
  <c r="L42" i="77" s="1"/>
  <c r="K38" i="77"/>
  <c r="K42" i="77" s="1"/>
  <c r="J38" i="77"/>
  <c r="J42" i="77" s="1"/>
  <c r="I38" i="77"/>
  <c r="I42" i="77" s="1"/>
  <c r="H38" i="77"/>
  <c r="H42" i="77" s="1"/>
  <c r="G38" i="77"/>
  <c r="G42" i="77" s="1"/>
  <c r="F38" i="77"/>
  <c r="F42" i="77" s="1"/>
  <c r="E38" i="77"/>
  <c r="E42" i="77" s="1"/>
  <c r="D38" i="77"/>
  <c r="D42" i="77" s="1"/>
  <c r="C38" i="77"/>
  <c r="C42" i="77" s="1"/>
  <c r="L27" i="77"/>
  <c r="K27" i="77"/>
  <c r="J27" i="77"/>
  <c r="I27" i="77"/>
  <c r="H27" i="77"/>
  <c r="G27" i="77"/>
  <c r="F27" i="77"/>
  <c r="E27" i="77"/>
  <c r="D27" i="77"/>
  <c r="C27" i="77"/>
  <c r="N25" i="76"/>
  <c r="L9" i="77"/>
  <c r="L15" i="77" s="1"/>
  <c r="L18" i="77" s="1"/>
  <c r="K9" i="77"/>
  <c r="K15" i="77" s="1"/>
  <c r="K18" i="77" s="1"/>
  <c r="J9" i="77"/>
  <c r="J15" i="77" s="1"/>
  <c r="J18" i="77" s="1"/>
  <c r="I9" i="77"/>
  <c r="I15" i="77" s="1"/>
  <c r="I18" i="77" s="1"/>
  <c r="H9" i="77"/>
  <c r="H15" i="77" s="1"/>
  <c r="G9" i="77"/>
  <c r="G15" i="77" s="1"/>
  <c r="G18" i="77" s="1"/>
  <c r="F9" i="77"/>
  <c r="F15" i="77" s="1"/>
  <c r="F18" i="77" s="1"/>
  <c r="E9" i="77"/>
  <c r="E15" i="77" s="1"/>
  <c r="E18" i="77" s="1"/>
  <c r="D9" i="77"/>
  <c r="D15" i="77" s="1"/>
  <c r="D18" i="77" s="1"/>
  <c r="C9" i="77"/>
  <c r="C15" i="77" s="1"/>
  <c r="M7" i="76"/>
  <c r="M6" i="76"/>
  <c r="M14" i="76"/>
  <c r="M13" i="76"/>
  <c r="P15" i="79" l="1"/>
  <c r="C18" i="78"/>
  <c r="P15" i="78"/>
  <c r="P18" i="78" s="1"/>
  <c r="P6" i="76"/>
  <c r="P38" i="79"/>
  <c r="P42" i="79" s="1"/>
  <c r="P27" i="79"/>
  <c r="P27" i="78"/>
  <c r="Q26" i="78" s="1"/>
  <c r="P38" i="77"/>
  <c r="P42" i="77" s="1"/>
  <c r="P13" i="76"/>
  <c r="M27" i="77"/>
  <c r="M9" i="77"/>
  <c r="P18" i="79"/>
  <c r="I18" i="79"/>
  <c r="C18" i="79"/>
  <c r="H18" i="78"/>
  <c r="D18" i="78"/>
  <c r="C18" i="77"/>
  <c r="Q24" i="77"/>
  <c r="H18" i="77"/>
  <c r="P14" i="76"/>
  <c r="Q27" i="78" l="1"/>
  <c r="M15" i="77"/>
  <c r="M18" i="77"/>
  <c r="Q25" i="78"/>
  <c r="Q22" i="78"/>
  <c r="Q23" i="78"/>
  <c r="Q24" i="78"/>
  <c r="Q24" i="79"/>
  <c r="Q26" i="79"/>
  <c r="Q27" i="79"/>
  <c r="Q22" i="79"/>
  <c r="Q25" i="79"/>
  <c r="Q23" i="79"/>
  <c r="Q27" i="77"/>
  <c r="Q22" i="77"/>
  <c r="Q26" i="77"/>
  <c r="Q23" i="77"/>
  <c r="Q25" i="77"/>
  <c r="P15" i="77" l="1"/>
  <c r="P18" i="77" s="1"/>
  <c r="O25" i="76"/>
  <c r="M38" i="77" l="1"/>
  <c r="M42" i="77" s="1"/>
  <c r="Q39" i="61" l="1"/>
  <c r="D39" i="61"/>
  <c r="E39" i="61"/>
  <c r="F39" i="61"/>
  <c r="G39" i="61"/>
  <c r="H39" i="61"/>
  <c r="I39" i="61"/>
  <c r="J39" i="61"/>
  <c r="K39" i="61"/>
  <c r="L39" i="61"/>
  <c r="C39" i="61"/>
  <c r="C21" i="75"/>
  <c r="C20" i="75"/>
  <c r="C19" i="75"/>
  <c r="C10" i="75"/>
  <c r="C2" i="75"/>
  <c r="C1" i="75"/>
  <c r="D40" i="68"/>
  <c r="M13" i="69"/>
  <c r="L13" i="69"/>
  <c r="K13" i="69"/>
  <c r="J13" i="69"/>
  <c r="I13" i="69"/>
  <c r="H13" i="69"/>
  <c r="G13" i="69"/>
  <c r="F13" i="69"/>
  <c r="E13" i="69"/>
  <c r="D13" i="69"/>
  <c r="K71" i="74"/>
  <c r="CM75" i="74" s="1"/>
  <c r="I62" i="30"/>
  <c r="EL74" i="74"/>
  <c r="DY74" i="74"/>
  <c r="DL74" i="74"/>
  <c r="EW71" i="74"/>
  <c r="EV71" i="74"/>
  <c r="EU71" i="74"/>
  <c r="ET71" i="74"/>
  <c r="ES71" i="74"/>
  <c r="ER71" i="74"/>
  <c r="EQ71" i="74"/>
  <c r="EP71" i="74"/>
  <c r="EO71" i="74"/>
  <c r="EN71" i="74"/>
  <c r="EJ71" i="74"/>
  <c r="EI71" i="74"/>
  <c r="EH71" i="74"/>
  <c r="EG71" i="74"/>
  <c r="EF71" i="74"/>
  <c r="EE71" i="74"/>
  <c r="ED71" i="74"/>
  <c r="EC71" i="74"/>
  <c r="EB71" i="74"/>
  <c r="EA71" i="74"/>
  <c r="DW71" i="74"/>
  <c r="DV71" i="74"/>
  <c r="DU71" i="74"/>
  <c r="DT71" i="74"/>
  <c r="DS71" i="74"/>
  <c r="DR71" i="74"/>
  <c r="DQ71" i="74"/>
  <c r="DP71" i="74"/>
  <c r="DO71" i="74"/>
  <c r="DN71" i="74"/>
  <c r="DJ71" i="74"/>
  <c r="DI71" i="74"/>
  <c r="DH71" i="74"/>
  <c r="DG71" i="74"/>
  <c r="DF71" i="74"/>
  <c r="DE71" i="74"/>
  <c r="DD71" i="74"/>
  <c r="DC71" i="74"/>
  <c r="DB71" i="74"/>
  <c r="DA71" i="74"/>
  <c r="CL71" i="74"/>
  <c r="CZ71" i="74" s="1"/>
  <c r="DM71" i="74" s="1"/>
  <c r="DZ71" i="74" s="1"/>
  <c r="EM71" i="74" s="1"/>
  <c r="FA71" i="74" s="1"/>
  <c r="T71" i="74"/>
  <c r="CV75" i="74" s="1"/>
  <c r="S71" i="74"/>
  <c r="CU75" i="74" s="1"/>
  <c r="R71" i="74"/>
  <c r="CT75" i="74" s="1"/>
  <c r="Q71" i="74"/>
  <c r="CS75" i="74" s="1"/>
  <c r="P71" i="74"/>
  <c r="CR75" i="74" s="1"/>
  <c r="O71" i="74"/>
  <c r="CQ75" i="74" s="1"/>
  <c r="N71" i="74"/>
  <c r="CP75" i="74" s="1"/>
  <c r="M71" i="74"/>
  <c r="CO75" i="74" s="1"/>
  <c r="L71" i="74"/>
  <c r="CN75" i="74" s="1"/>
  <c r="CL70" i="74"/>
  <c r="CZ70" i="74" s="1"/>
  <c r="BA70" i="74"/>
  <c r="CV70" i="74" s="1"/>
  <c r="DJ70" i="74" s="1"/>
  <c r="AZ70" i="74"/>
  <c r="CU70" i="74" s="1"/>
  <c r="DI70" i="74" s="1"/>
  <c r="AY70" i="74"/>
  <c r="CT70" i="74" s="1"/>
  <c r="DH70" i="74" s="1"/>
  <c r="AX70" i="74"/>
  <c r="CS70" i="74" s="1"/>
  <c r="DG70" i="74" s="1"/>
  <c r="AW70" i="74"/>
  <c r="CR70" i="74" s="1"/>
  <c r="DF70" i="74" s="1"/>
  <c r="AV70" i="74"/>
  <c r="CQ70" i="74" s="1"/>
  <c r="DE70" i="74" s="1"/>
  <c r="AU70" i="74"/>
  <c r="CP70" i="74" s="1"/>
  <c r="DD70" i="74" s="1"/>
  <c r="AT70" i="74"/>
  <c r="CO70" i="74" s="1"/>
  <c r="DC70" i="74" s="1"/>
  <c r="AS70" i="74"/>
  <c r="CN70" i="74" s="1"/>
  <c r="DB70" i="74" s="1"/>
  <c r="AR70" i="74"/>
  <c r="CM70" i="74" s="1"/>
  <c r="DA70" i="74" s="1"/>
  <c r="F70" i="74"/>
  <c r="C70" i="74" s="1"/>
  <c r="C71" i="74" s="1"/>
  <c r="FK69" i="74"/>
  <c r="FJ69" i="74"/>
  <c r="FI69" i="74"/>
  <c r="FH69" i="74"/>
  <c r="FG69" i="74"/>
  <c r="FF69" i="74"/>
  <c r="FE69" i="74"/>
  <c r="FD69" i="74"/>
  <c r="FC69" i="74"/>
  <c r="FB69" i="74"/>
  <c r="EW69" i="74"/>
  <c r="EV69" i="74"/>
  <c r="EU69" i="74"/>
  <c r="ET69" i="74"/>
  <c r="ES69" i="74"/>
  <c r="ER69" i="74"/>
  <c r="EQ69" i="74"/>
  <c r="EP69" i="74"/>
  <c r="EO69" i="74"/>
  <c r="EN69" i="74"/>
  <c r="EJ69" i="74"/>
  <c r="EI69" i="74"/>
  <c r="EH69" i="74"/>
  <c r="EG69" i="74"/>
  <c r="EF69" i="74"/>
  <c r="EE69" i="74"/>
  <c r="ED69" i="74"/>
  <c r="EC69" i="74"/>
  <c r="EB69" i="74"/>
  <c r="EA69" i="74"/>
  <c r="DW69" i="74"/>
  <c r="DV69" i="74"/>
  <c r="DU69" i="74"/>
  <c r="DT69" i="74"/>
  <c r="DS69" i="74"/>
  <c r="DR69" i="74"/>
  <c r="DQ69" i="74"/>
  <c r="DP69" i="74"/>
  <c r="DO69" i="74"/>
  <c r="DN69" i="74"/>
  <c r="DJ69" i="74"/>
  <c r="DI69" i="74"/>
  <c r="DH69" i="74"/>
  <c r="DG69" i="74"/>
  <c r="DF69" i="74"/>
  <c r="DE69" i="74"/>
  <c r="DD69" i="74"/>
  <c r="DC69" i="74"/>
  <c r="DB69" i="74"/>
  <c r="DA69" i="74"/>
  <c r="CL69" i="74"/>
  <c r="CZ69" i="74" s="1"/>
  <c r="DM69" i="74" s="1"/>
  <c r="DZ69" i="74" s="1"/>
  <c r="EM69" i="74" s="1"/>
  <c r="FA69" i="74" s="1"/>
  <c r="BA69" i="74"/>
  <c r="CV69" i="74" s="1"/>
  <c r="AZ69" i="74"/>
  <c r="CU69" i="74" s="1"/>
  <c r="AY69" i="74"/>
  <c r="CT69" i="74" s="1"/>
  <c r="AX69" i="74"/>
  <c r="CS69" i="74" s="1"/>
  <c r="AW69" i="74"/>
  <c r="CR69" i="74" s="1"/>
  <c r="AV69" i="74"/>
  <c r="CQ69" i="74" s="1"/>
  <c r="AU69" i="74"/>
  <c r="CP69" i="74" s="1"/>
  <c r="AT69" i="74"/>
  <c r="CO69" i="74" s="1"/>
  <c r="AS69" i="74"/>
  <c r="CN69" i="74" s="1"/>
  <c r="AR69" i="74"/>
  <c r="CM69" i="74" s="1"/>
  <c r="F69" i="74"/>
  <c r="FK68" i="74"/>
  <c r="FJ68" i="74"/>
  <c r="FI68" i="74"/>
  <c r="FH68" i="74"/>
  <c r="FG68" i="74"/>
  <c r="FF68" i="74"/>
  <c r="FE68" i="74"/>
  <c r="FD68" i="74"/>
  <c r="FC68" i="74"/>
  <c r="FB68" i="74"/>
  <c r="EW68" i="74"/>
  <c r="EV68" i="74"/>
  <c r="EU68" i="74"/>
  <c r="ET68" i="74"/>
  <c r="ES68" i="74"/>
  <c r="ER68" i="74"/>
  <c r="EQ68" i="74"/>
  <c r="EP68" i="74"/>
  <c r="EO68" i="74"/>
  <c r="EN68" i="74"/>
  <c r="EJ68" i="74"/>
  <c r="EI68" i="74"/>
  <c r="EH68" i="74"/>
  <c r="EG68" i="74"/>
  <c r="EF68" i="74"/>
  <c r="EE68" i="74"/>
  <c r="ED68" i="74"/>
  <c r="EC68" i="74"/>
  <c r="EB68" i="74"/>
  <c r="EA68" i="74"/>
  <c r="DW68" i="74"/>
  <c r="DV68" i="74"/>
  <c r="DU68" i="74"/>
  <c r="DT68" i="74"/>
  <c r="DS68" i="74"/>
  <c r="DR68" i="74"/>
  <c r="DQ68" i="74"/>
  <c r="DP68" i="74"/>
  <c r="DO68" i="74"/>
  <c r="DN68" i="74"/>
  <c r="DJ68" i="74"/>
  <c r="DI68" i="74"/>
  <c r="DH68" i="74"/>
  <c r="DG68" i="74"/>
  <c r="DF68" i="74"/>
  <c r="DE68" i="74"/>
  <c r="DD68" i="74"/>
  <c r="DC68" i="74"/>
  <c r="DB68" i="74"/>
  <c r="DA68" i="74"/>
  <c r="CL68" i="74"/>
  <c r="CZ68" i="74" s="1"/>
  <c r="DM68" i="74" s="1"/>
  <c r="DZ68" i="74" s="1"/>
  <c r="EM68" i="74" s="1"/>
  <c r="FA68" i="74" s="1"/>
  <c r="BA68" i="74"/>
  <c r="CV68" i="74" s="1"/>
  <c r="AZ68" i="74"/>
  <c r="CU68" i="74" s="1"/>
  <c r="AY68" i="74"/>
  <c r="CT68" i="74" s="1"/>
  <c r="AX68" i="74"/>
  <c r="CS68" i="74" s="1"/>
  <c r="AW68" i="74"/>
  <c r="CR68" i="74" s="1"/>
  <c r="AV68" i="74"/>
  <c r="CQ68" i="74" s="1"/>
  <c r="AU68" i="74"/>
  <c r="CP68" i="74" s="1"/>
  <c r="AT68" i="74"/>
  <c r="CO68" i="74" s="1"/>
  <c r="AS68" i="74"/>
  <c r="CN68" i="74" s="1"/>
  <c r="AR68" i="74"/>
  <c r="CM68" i="74" s="1"/>
  <c r="F68" i="74"/>
  <c r="FK67" i="74"/>
  <c r="FJ67" i="74"/>
  <c r="FI67" i="74"/>
  <c r="FH67" i="74"/>
  <c r="FG67" i="74"/>
  <c r="FF67" i="74"/>
  <c r="FE67" i="74"/>
  <c r="FD67" i="74"/>
  <c r="FC67" i="74"/>
  <c r="FB67" i="74"/>
  <c r="EW67" i="74"/>
  <c r="EV67" i="74"/>
  <c r="EU67" i="74"/>
  <c r="ET67" i="74"/>
  <c r="ES67" i="74"/>
  <c r="ER67" i="74"/>
  <c r="EQ67" i="74"/>
  <c r="EP67" i="74"/>
  <c r="EO67" i="74"/>
  <c r="EN67" i="74"/>
  <c r="EJ67" i="74"/>
  <c r="EI67" i="74"/>
  <c r="EH67" i="74"/>
  <c r="EG67" i="74"/>
  <c r="EF67" i="74"/>
  <c r="EE67" i="74"/>
  <c r="ED67" i="74"/>
  <c r="EC67" i="74"/>
  <c r="EB67" i="74"/>
  <c r="EA67" i="74"/>
  <c r="DW67" i="74"/>
  <c r="DV67" i="74"/>
  <c r="DU67" i="74"/>
  <c r="DT67" i="74"/>
  <c r="DS67" i="74"/>
  <c r="DR67" i="74"/>
  <c r="DQ67" i="74"/>
  <c r="DP67" i="74"/>
  <c r="DO67" i="74"/>
  <c r="DN67" i="74"/>
  <c r="DJ67" i="74"/>
  <c r="DI67" i="74"/>
  <c r="DH67" i="74"/>
  <c r="DG67" i="74"/>
  <c r="DF67" i="74"/>
  <c r="DE67" i="74"/>
  <c r="DD67" i="74"/>
  <c r="DC67" i="74"/>
  <c r="DB67" i="74"/>
  <c r="DA67" i="74"/>
  <c r="CL67" i="74"/>
  <c r="CZ67" i="74" s="1"/>
  <c r="DM67" i="74" s="1"/>
  <c r="DZ67" i="74" s="1"/>
  <c r="EM67" i="74" s="1"/>
  <c r="FA67" i="74" s="1"/>
  <c r="BA67" i="74"/>
  <c r="CV67" i="74" s="1"/>
  <c r="AZ67" i="74"/>
  <c r="CU67" i="74" s="1"/>
  <c r="AY67" i="74"/>
  <c r="CT67" i="74" s="1"/>
  <c r="AX67" i="74"/>
  <c r="CS67" i="74" s="1"/>
  <c r="AW67" i="74"/>
  <c r="CR67" i="74" s="1"/>
  <c r="AV67" i="74"/>
  <c r="CQ67" i="74" s="1"/>
  <c r="AU67" i="74"/>
  <c r="CP67" i="74" s="1"/>
  <c r="AT67" i="74"/>
  <c r="CO67" i="74" s="1"/>
  <c r="AS67" i="74"/>
  <c r="CN67" i="74" s="1"/>
  <c r="AR67" i="74"/>
  <c r="F67" i="74"/>
  <c r="DM66" i="74"/>
  <c r="DZ66" i="74" s="1"/>
  <c r="EM66" i="74" s="1"/>
  <c r="FA66" i="74" s="1"/>
  <c r="CL66" i="74"/>
  <c r="BA66" i="74"/>
  <c r="AZ66" i="74"/>
  <c r="AY66" i="74"/>
  <c r="AX66" i="74"/>
  <c r="AW66" i="74"/>
  <c r="AV66" i="74"/>
  <c r="AU66" i="74"/>
  <c r="AT66" i="74"/>
  <c r="AS66" i="74"/>
  <c r="AR66" i="74"/>
  <c r="F66" i="74"/>
  <c r="DM65" i="74"/>
  <c r="DZ65" i="74" s="1"/>
  <c r="EM65" i="74" s="1"/>
  <c r="FA65" i="74" s="1"/>
  <c r="DK65" i="74"/>
  <c r="DM64" i="74"/>
  <c r="DZ64" i="74" s="1"/>
  <c r="EM64" i="74" s="1"/>
  <c r="FA64" i="74" s="1"/>
  <c r="EW63" i="74"/>
  <c r="EV63" i="74"/>
  <c r="EU63" i="74"/>
  <c r="ET63" i="74"/>
  <c r="ES63" i="74"/>
  <c r="ER63" i="74"/>
  <c r="EQ63" i="74"/>
  <c r="EP63" i="74"/>
  <c r="EO63" i="74"/>
  <c r="EN63" i="74"/>
  <c r="EJ63" i="74"/>
  <c r="EI63" i="74"/>
  <c r="EH63" i="74"/>
  <c r="EG63" i="74"/>
  <c r="EF63" i="74"/>
  <c r="EE63" i="74"/>
  <c r="ED63" i="74"/>
  <c r="EC63" i="74"/>
  <c r="EB63" i="74"/>
  <c r="EA63" i="74"/>
  <c r="DW63" i="74"/>
  <c r="DV63" i="74"/>
  <c r="DU63" i="74"/>
  <c r="DT63" i="74"/>
  <c r="DS63" i="74"/>
  <c r="DR63" i="74"/>
  <c r="DQ63" i="74"/>
  <c r="DP63" i="74"/>
  <c r="DO63" i="74"/>
  <c r="DN63" i="74"/>
  <c r="DJ63" i="74"/>
  <c r="DI63" i="74"/>
  <c r="DH63" i="74"/>
  <c r="DG63" i="74"/>
  <c r="DF63" i="74"/>
  <c r="DE63" i="74"/>
  <c r="DD63" i="74"/>
  <c r="DC63" i="74"/>
  <c r="DB63" i="74"/>
  <c r="DA63" i="74"/>
  <c r="CL63" i="74"/>
  <c r="CZ63" i="74" s="1"/>
  <c r="DM63" i="74" s="1"/>
  <c r="DZ63" i="74" s="1"/>
  <c r="EM63" i="74" s="1"/>
  <c r="FA63" i="74" s="1"/>
  <c r="EW62" i="74"/>
  <c r="EV62" i="74"/>
  <c r="EU62" i="74"/>
  <c r="ET62" i="74"/>
  <c r="ES62" i="74"/>
  <c r="ER62" i="74"/>
  <c r="EQ62" i="74"/>
  <c r="EP62" i="74"/>
  <c r="EO62" i="74"/>
  <c r="EN62" i="74"/>
  <c r="EJ62" i="74"/>
  <c r="EI62" i="74"/>
  <c r="EH62" i="74"/>
  <c r="EG62" i="74"/>
  <c r="EF62" i="74"/>
  <c r="EE62" i="74"/>
  <c r="ED62" i="74"/>
  <c r="EC62" i="74"/>
  <c r="EB62" i="74"/>
  <c r="EA62" i="74"/>
  <c r="DW62" i="74"/>
  <c r="DV62" i="74"/>
  <c r="DU62" i="74"/>
  <c r="DT62" i="74"/>
  <c r="DS62" i="74"/>
  <c r="DR62" i="74"/>
  <c r="DQ62" i="74"/>
  <c r="DP62" i="74"/>
  <c r="DO62" i="74"/>
  <c r="DN62" i="74"/>
  <c r="DJ62" i="74"/>
  <c r="DI62" i="74"/>
  <c r="DH62" i="74"/>
  <c r="DG62" i="74"/>
  <c r="DF62" i="74"/>
  <c r="DE62" i="74"/>
  <c r="DD62" i="74"/>
  <c r="DC62" i="74"/>
  <c r="DB62" i="74"/>
  <c r="DA62" i="74"/>
  <c r="CV62" i="74"/>
  <c r="CU62" i="74"/>
  <c r="CT62" i="74"/>
  <c r="CS62" i="74"/>
  <c r="CR62" i="74"/>
  <c r="CQ62" i="74"/>
  <c r="CP62" i="74"/>
  <c r="CO62" i="74"/>
  <c r="CN62" i="74"/>
  <c r="CM62" i="74"/>
  <c r="CL62" i="74"/>
  <c r="CZ62" i="74" s="1"/>
  <c r="DM62" i="74" s="1"/>
  <c r="DZ62" i="74" s="1"/>
  <c r="EM62" i="74" s="1"/>
  <c r="FA62" i="74" s="1"/>
  <c r="BA62" i="74"/>
  <c r="FK62" i="74" s="1"/>
  <c r="AZ62" i="74"/>
  <c r="FJ62" i="74" s="1"/>
  <c r="AY62" i="74"/>
  <c r="FI62" i="74" s="1"/>
  <c r="AX62" i="74"/>
  <c r="FH62" i="74" s="1"/>
  <c r="AW62" i="74"/>
  <c r="FG62" i="74" s="1"/>
  <c r="AV62" i="74"/>
  <c r="FF62" i="74" s="1"/>
  <c r="AU62" i="74"/>
  <c r="FE62" i="74" s="1"/>
  <c r="AT62" i="74"/>
  <c r="FD62" i="74" s="1"/>
  <c r="AS62" i="74"/>
  <c r="FC62" i="74" s="1"/>
  <c r="AR62" i="74"/>
  <c r="F62" i="74"/>
  <c r="FK61" i="74"/>
  <c r="FK65" i="74" s="1"/>
  <c r="FJ61" i="74"/>
  <c r="FJ65" i="74" s="1"/>
  <c r="FI61" i="74"/>
  <c r="FI65" i="74" s="1"/>
  <c r="FH61" i="74"/>
  <c r="FH65" i="74" s="1"/>
  <c r="FG61" i="74"/>
  <c r="FG65" i="74" s="1"/>
  <c r="FF61" i="74"/>
  <c r="FF65" i="74" s="1"/>
  <c r="FE61" i="74"/>
  <c r="FE65" i="74" s="1"/>
  <c r="FD61" i="74"/>
  <c r="FD65" i="74" s="1"/>
  <c r="FC61" i="74"/>
  <c r="FC65" i="74" s="1"/>
  <c r="FB61" i="74"/>
  <c r="EO61" i="74"/>
  <c r="EO65" i="74" s="1"/>
  <c r="EN61" i="74"/>
  <c r="EB61" i="74"/>
  <c r="EB65" i="74" s="1"/>
  <c r="EA61" i="74"/>
  <c r="DW61" i="74"/>
  <c r="DW65" i="74" s="1"/>
  <c r="DV61" i="74"/>
  <c r="DV65" i="74" s="1"/>
  <c r="DU61" i="74"/>
  <c r="DU65" i="74" s="1"/>
  <c r="DT61" i="74"/>
  <c r="DT65" i="74" s="1"/>
  <c r="DS61" i="74"/>
  <c r="DS65" i="74" s="1"/>
  <c r="DR61" i="74"/>
  <c r="DR65" i="74" s="1"/>
  <c r="DQ61" i="74"/>
  <c r="DQ65" i="74" s="1"/>
  <c r="DP61" i="74"/>
  <c r="DP65" i="74" s="1"/>
  <c r="DO61" i="74"/>
  <c r="DO65" i="74" s="1"/>
  <c r="DN61" i="74"/>
  <c r="DN65" i="74" s="1"/>
  <c r="CL61" i="74"/>
  <c r="CZ61" i="74" s="1"/>
  <c r="DM61" i="74" s="1"/>
  <c r="DZ61" i="74" s="1"/>
  <c r="EM61" i="74" s="1"/>
  <c r="FA61" i="74" s="1"/>
  <c r="EW60" i="74"/>
  <c r="EV60" i="74"/>
  <c r="EU60" i="74"/>
  <c r="ET60" i="74"/>
  <c r="ES60" i="74"/>
  <c r="ER60" i="74"/>
  <c r="EQ60" i="74"/>
  <c r="EP60" i="74"/>
  <c r="EO60" i="74"/>
  <c r="EN60" i="74"/>
  <c r="EJ60" i="74"/>
  <c r="EI60" i="74"/>
  <c r="EH60" i="74"/>
  <c r="EG60" i="74"/>
  <c r="EF60" i="74"/>
  <c r="EE60" i="74"/>
  <c r="ED60" i="74"/>
  <c r="EC60" i="74"/>
  <c r="EB60" i="74"/>
  <c r="EA60" i="74"/>
  <c r="DW60" i="74"/>
  <c r="DV60" i="74"/>
  <c r="DU60" i="74"/>
  <c r="DT60" i="74"/>
  <c r="DS60" i="74"/>
  <c r="DR60" i="74"/>
  <c r="DQ60" i="74"/>
  <c r="DP60" i="74"/>
  <c r="DO60" i="74"/>
  <c r="DN60" i="74"/>
  <c r="DJ60" i="74"/>
  <c r="DI60" i="74"/>
  <c r="DH60" i="74"/>
  <c r="DG60" i="74"/>
  <c r="DF60" i="74"/>
  <c r="DE60" i="74"/>
  <c r="DD60" i="74"/>
  <c r="DC60" i="74"/>
  <c r="DB60" i="74"/>
  <c r="DA60" i="74"/>
  <c r="CV60" i="74"/>
  <c r="CU60" i="74"/>
  <c r="CT60" i="74"/>
  <c r="CS60" i="74"/>
  <c r="CR60" i="74"/>
  <c r="CQ60" i="74"/>
  <c r="CP60" i="74"/>
  <c r="CO60" i="74"/>
  <c r="CN60" i="74"/>
  <c r="CM60" i="74"/>
  <c r="CL60" i="74"/>
  <c r="CZ60" i="74" s="1"/>
  <c r="DM60" i="74" s="1"/>
  <c r="DZ60" i="74" s="1"/>
  <c r="EM60" i="74" s="1"/>
  <c r="FA60" i="74" s="1"/>
  <c r="FK59" i="74"/>
  <c r="FJ59" i="74"/>
  <c r="FI59" i="74"/>
  <c r="FH59" i="74"/>
  <c r="FG59" i="74"/>
  <c r="FF59" i="74"/>
  <c r="FE59" i="74"/>
  <c r="FD59" i="74"/>
  <c r="FC59" i="74"/>
  <c r="FB59" i="74"/>
  <c r="EW59" i="74"/>
  <c r="EV59" i="74"/>
  <c r="EU59" i="74"/>
  <c r="ET59" i="74"/>
  <c r="ES59" i="74"/>
  <c r="ER59" i="74"/>
  <c r="EQ59" i="74"/>
  <c r="EP59" i="74"/>
  <c r="EO59" i="74"/>
  <c r="EN59" i="74"/>
  <c r="EJ59" i="74"/>
  <c r="EI59" i="74"/>
  <c r="EH59" i="74"/>
  <c r="EG59" i="74"/>
  <c r="EF59" i="74"/>
  <c r="EE59" i="74"/>
  <c r="ED59" i="74"/>
  <c r="EC59" i="74"/>
  <c r="EB59" i="74"/>
  <c r="EA59" i="74"/>
  <c r="DW59" i="74"/>
  <c r="DV59" i="74"/>
  <c r="DU59" i="74"/>
  <c r="DT59" i="74"/>
  <c r="DS59" i="74"/>
  <c r="DR59" i="74"/>
  <c r="DQ59" i="74"/>
  <c r="DP59" i="74"/>
  <c r="DO59" i="74"/>
  <c r="DN59" i="74"/>
  <c r="CL59" i="74"/>
  <c r="CZ59" i="74" s="1"/>
  <c r="DM59" i="74" s="1"/>
  <c r="DZ59" i="74" s="1"/>
  <c r="EM59" i="74" s="1"/>
  <c r="FA59" i="74" s="1"/>
  <c r="BA59" i="74"/>
  <c r="CV59" i="74" s="1"/>
  <c r="DJ59" i="74" s="1"/>
  <c r="AZ59" i="74"/>
  <c r="CU59" i="74" s="1"/>
  <c r="DI59" i="74" s="1"/>
  <c r="AY59" i="74"/>
  <c r="CT59" i="74" s="1"/>
  <c r="DH59" i="74" s="1"/>
  <c r="AX59" i="74"/>
  <c r="CS59" i="74" s="1"/>
  <c r="DG59" i="74" s="1"/>
  <c r="AW59" i="74"/>
  <c r="CR59" i="74" s="1"/>
  <c r="DF59" i="74" s="1"/>
  <c r="AV59" i="74"/>
  <c r="CQ59" i="74" s="1"/>
  <c r="DE59" i="74" s="1"/>
  <c r="AU59" i="74"/>
  <c r="CP59" i="74" s="1"/>
  <c r="DD59" i="74" s="1"/>
  <c r="AT59" i="74"/>
  <c r="CO59" i="74" s="1"/>
  <c r="DC59" i="74" s="1"/>
  <c r="AS59" i="74"/>
  <c r="CN59" i="74" s="1"/>
  <c r="DB59" i="74" s="1"/>
  <c r="AR59" i="74"/>
  <c r="F59" i="74"/>
  <c r="C59" i="74" s="1"/>
  <c r="FK57" i="74"/>
  <c r="FJ57" i="74"/>
  <c r="FI57" i="74"/>
  <c r="FH57" i="74"/>
  <c r="FG57" i="74"/>
  <c r="FF57" i="74"/>
  <c r="FE57" i="74"/>
  <c r="FD57" i="74"/>
  <c r="FC57" i="74"/>
  <c r="FB57" i="74"/>
  <c r="EW57" i="74"/>
  <c r="EV57" i="74"/>
  <c r="EU57" i="74"/>
  <c r="ET57" i="74"/>
  <c r="ES57" i="74"/>
  <c r="ER57" i="74"/>
  <c r="EQ57" i="74"/>
  <c r="EP57" i="74"/>
  <c r="EO57" i="74"/>
  <c r="EN57" i="74"/>
  <c r="EJ57" i="74"/>
  <c r="EI57" i="74"/>
  <c r="EH57" i="74"/>
  <c r="EG57" i="74"/>
  <c r="EF57" i="74"/>
  <c r="EE57" i="74"/>
  <c r="ED57" i="74"/>
  <c r="EC57" i="74"/>
  <c r="EB57" i="74"/>
  <c r="EA57" i="74"/>
  <c r="DW57" i="74"/>
  <c r="DV57" i="74"/>
  <c r="DU57" i="74"/>
  <c r="DT57" i="74"/>
  <c r="DS57" i="74"/>
  <c r="DR57" i="74"/>
  <c r="DQ57" i="74"/>
  <c r="DP57" i="74"/>
  <c r="DO57" i="74"/>
  <c r="DN57" i="74"/>
  <c r="CL57" i="74"/>
  <c r="CZ57" i="74" s="1"/>
  <c r="DM57" i="74" s="1"/>
  <c r="DZ57" i="74" s="1"/>
  <c r="EM57" i="74" s="1"/>
  <c r="FA57" i="74" s="1"/>
  <c r="BA57" i="74"/>
  <c r="CV57" i="74" s="1"/>
  <c r="DJ57" i="74" s="1"/>
  <c r="AZ57" i="74"/>
  <c r="CU57" i="74" s="1"/>
  <c r="DI57" i="74" s="1"/>
  <c r="AY57" i="74"/>
  <c r="CT57" i="74" s="1"/>
  <c r="DH57" i="74" s="1"/>
  <c r="AX57" i="74"/>
  <c r="CS57" i="74" s="1"/>
  <c r="DG57" i="74" s="1"/>
  <c r="AW57" i="74"/>
  <c r="CR57" i="74" s="1"/>
  <c r="DF57" i="74" s="1"/>
  <c r="AV57" i="74"/>
  <c r="CQ57" i="74" s="1"/>
  <c r="DE57" i="74" s="1"/>
  <c r="AU57" i="74"/>
  <c r="CP57" i="74" s="1"/>
  <c r="DD57" i="74" s="1"/>
  <c r="AT57" i="74"/>
  <c r="CO57" i="74" s="1"/>
  <c r="DC57" i="74" s="1"/>
  <c r="AS57" i="74"/>
  <c r="AR57" i="74"/>
  <c r="CM57" i="74" s="1"/>
  <c r="DA57" i="74" s="1"/>
  <c r="F57" i="74"/>
  <c r="C57" i="74" s="1"/>
  <c r="FK56" i="74"/>
  <c r="FJ56" i="74"/>
  <c r="FI56" i="74"/>
  <c r="FH56" i="74"/>
  <c r="FG56" i="74"/>
  <c r="FF56" i="74"/>
  <c r="FE56" i="74"/>
  <c r="FD56" i="74"/>
  <c r="FC56" i="74"/>
  <c r="FB56" i="74"/>
  <c r="EW56" i="74"/>
  <c r="EV56" i="74"/>
  <c r="EU56" i="74"/>
  <c r="ET56" i="74"/>
  <c r="ES56" i="74"/>
  <c r="ER56" i="74"/>
  <c r="EQ56" i="74"/>
  <c r="EP56" i="74"/>
  <c r="EO56" i="74"/>
  <c r="EN56" i="74"/>
  <c r="EJ56" i="74"/>
  <c r="EI56" i="74"/>
  <c r="EH56" i="74"/>
  <c r="EG56" i="74"/>
  <c r="EF56" i="74"/>
  <c r="EE56" i="74"/>
  <c r="ED56" i="74"/>
  <c r="EC56" i="74"/>
  <c r="EB56" i="74"/>
  <c r="EA56" i="74"/>
  <c r="DW56" i="74"/>
  <c r="DV56" i="74"/>
  <c r="DU56" i="74"/>
  <c r="DT56" i="74"/>
  <c r="DS56" i="74"/>
  <c r="DR56" i="74"/>
  <c r="DQ56" i="74"/>
  <c r="DP56" i="74"/>
  <c r="DO56" i="74"/>
  <c r="DN56" i="74"/>
  <c r="CL56" i="74"/>
  <c r="CZ56" i="74" s="1"/>
  <c r="DM56" i="74" s="1"/>
  <c r="BA56" i="74"/>
  <c r="CV56" i="74" s="1"/>
  <c r="DJ56" i="74" s="1"/>
  <c r="AZ56" i="74"/>
  <c r="CU56" i="74" s="1"/>
  <c r="DI56" i="74" s="1"/>
  <c r="AY56" i="74"/>
  <c r="CT56" i="74" s="1"/>
  <c r="DH56" i="74" s="1"/>
  <c r="AX56" i="74"/>
  <c r="CS56" i="74" s="1"/>
  <c r="DG56" i="74" s="1"/>
  <c r="AW56" i="74"/>
  <c r="CR56" i="74" s="1"/>
  <c r="DF56" i="74" s="1"/>
  <c r="AV56" i="74"/>
  <c r="CQ56" i="74" s="1"/>
  <c r="DE56" i="74" s="1"/>
  <c r="AU56" i="74"/>
  <c r="CP56" i="74" s="1"/>
  <c r="DD56" i="74" s="1"/>
  <c r="AT56" i="74"/>
  <c r="CO56" i="74" s="1"/>
  <c r="DC56" i="74" s="1"/>
  <c r="AS56" i="74"/>
  <c r="CN56" i="74" s="1"/>
  <c r="DB56" i="74" s="1"/>
  <c r="CM56" i="74"/>
  <c r="DA56" i="74" s="1"/>
  <c r="F56" i="74"/>
  <c r="C56" i="74" s="1"/>
  <c r="DM55" i="74"/>
  <c r="DZ55" i="74" s="1"/>
  <c r="EM55" i="74" s="1"/>
  <c r="FA55" i="74" s="1"/>
  <c r="BA55" i="74"/>
  <c r="AZ55" i="74"/>
  <c r="AY55" i="74"/>
  <c r="AX55" i="74"/>
  <c r="AW55" i="74"/>
  <c r="AV55" i="74"/>
  <c r="AU55" i="74"/>
  <c r="AT55" i="74"/>
  <c r="AS55" i="74"/>
  <c r="AR55" i="74"/>
  <c r="DM54" i="74"/>
  <c r="DZ54" i="74" s="1"/>
  <c r="EM54" i="74" s="1"/>
  <c r="FA54" i="74" s="1"/>
  <c r="DK54" i="74"/>
  <c r="DM53" i="74"/>
  <c r="DZ53" i="74" s="1"/>
  <c r="EM53" i="74" s="1"/>
  <c r="FA53" i="74" s="1"/>
  <c r="FK52" i="74"/>
  <c r="FJ52" i="74"/>
  <c r="FI52" i="74"/>
  <c r="FH52" i="74"/>
  <c r="FG52" i="74"/>
  <c r="FF52" i="74"/>
  <c r="FE52" i="74"/>
  <c r="FD52" i="74"/>
  <c r="FC52" i="74"/>
  <c r="FB52" i="74"/>
  <c r="DM52" i="74"/>
  <c r="DZ52" i="74" s="1"/>
  <c r="EM52" i="74" s="1"/>
  <c r="FA52" i="74" s="1"/>
  <c r="T52" i="74"/>
  <c r="S52" i="74"/>
  <c r="R52" i="74"/>
  <c r="Q52" i="74"/>
  <c r="P52" i="74"/>
  <c r="O52" i="74"/>
  <c r="N52" i="74"/>
  <c r="M52" i="74"/>
  <c r="L52" i="74"/>
  <c r="K52" i="74"/>
  <c r="FL49" i="74"/>
  <c r="EW49" i="74"/>
  <c r="EV49" i="74"/>
  <c r="EU49" i="74"/>
  <c r="ET49" i="74"/>
  <c r="ES49" i="74"/>
  <c r="ER49" i="74"/>
  <c r="EQ49" i="74"/>
  <c r="EP49" i="74"/>
  <c r="EO49" i="74"/>
  <c r="EN49" i="74"/>
  <c r="EJ49" i="74"/>
  <c r="EI49" i="74"/>
  <c r="EH49" i="74"/>
  <c r="EG49" i="74"/>
  <c r="EF49" i="74"/>
  <c r="EE49" i="74"/>
  <c r="ED49" i="74"/>
  <c r="EC49" i="74"/>
  <c r="EB49" i="74"/>
  <c r="EA49" i="74"/>
  <c r="DW49" i="74"/>
  <c r="DV49" i="74"/>
  <c r="DU49" i="74"/>
  <c r="DT49" i="74"/>
  <c r="DS49" i="74"/>
  <c r="DR49" i="74"/>
  <c r="DQ49" i="74"/>
  <c r="DP49" i="74"/>
  <c r="DO49" i="74"/>
  <c r="DN49" i="74"/>
  <c r="CL49" i="74"/>
  <c r="CZ49" i="74" s="1"/>
  <c r="DM49" i="74" s="1"/>
  <c r="DZ49" i="74" s="1"/>
  <c r="EM49" i="74" s="1"/>
  <c r="FA49" i="74" s="1"/>
  <c r="G49" i="74"/>
  <c r="D49" i="74"/>
  <c r="AZ49" i="74" s="1"/>
  <c r="CU49" i="74" s="1"/>
  <c r="DI49" i="74" s="1"/>
  <c r="FL48" i="74"/>
  <c r="EW48" i="74"/>
  <c r="EV48" i="74"/>
  <c r="EU48" i="74"/>
  <c r="ET48" i="74"/>
  <c r="ES48" i="74"/>
  <c r="ER48" i="74"/>
  <c r="EQ48" i="74"/>
  <c r="EP48" i="74"/>
  <c r="EO48" i="74"/>
  <c r="EN48" i="74"/>
  <c r="EJ48" i="74"/>
  <c r="EI48" i="74"/>
  <c r="EH48" i="74"/>
  <c r="EG48" i="74"/>
  <c r="EF48" i="74"/>
  <c r="EE48" i="74"/>
  <c r="ED48" i="74"/>
  <c r="EC48" i="74"/>
  <c r="EB48" i="74"/>
  <c r="EA48" i="74"/>
  <c r="DW48" i="74"/>
  <c r="DV48" i="74"/>
  <c r="DU48" i="74"/>
  <c r="DT48" i="74"/>
  <c r="DS48" i="74"/>
  <c r="DR48" i="74"/>
  <c r="DQ48" i="74"/>
  <c r="DP48" i="74"/>
  <c r="DO48" i="74"/>
  <c r="DN48" i="74"/>
  <c r="CL48" i="74"/>
  <c r="CZ48" i="74" s="1"/>
  <c r="G48" i="74"/>
  <c r="D48" i="74"/>
  <c r="AZ48" i="74" s="1"/>
  <c r="DM47" i="74"/>
  <c r="DZ47" i="74" s="1"/>
  <c r="EM47" i="74" s="1"/>
  <c r="FA47" i="74" s="1"/>
  <c r="DM46" i="74"/>
  <c r="DZ46" i="74" s="1"/>
  <c r="EM46" i="74" s="1"/>
  <c r="FA46" i="74" s="1"/>
  <c r="DM45" i="74"/>
  <c r="DZ45" i="74" s="1"/>
  <c r="EM45" i="74" s="1"/>
  <c r="FA45" i="74" s="1"/>
  <c r="FK43" i="74"/>
  <c r="FJ43" i="74"/>
  <c r="FI43" i="74"/>
  <c r="FH43" i="74"/>
  <c r="FG43" i="74"/>
  <c r="FF43" i="74"/>
  <c r="FE43" i="74"/>
  <c r="FD43" i="74"/>
  <c r="FC43" i="74"/>
  <c r="FB43" i="74"/>
  <c r="DM43" i="74"/>
  <c r="DZ43" i="74" s="1"/>
  <c r="EM43" i="74" s="1"/>
  <c r="FA43" i="74" s="1"/>
  <c r="T43" i="74"/>
  <c r="M8" i="68" s="1"/>
  <c r="M7" i="75" s="1"/>
  <c r="S43" i="74"/>
  <c r="L8" i="68" s="1"/>
  <c r="L7" i="75" s="1"/>
  <c r="R43" i="74"/>
  <c r="K8" i="68" s="1"/>
  <c r="K7" i="75" s="1"/>
  <c r="Q43" i="74"/>
  <c r="J8" i="68" s="1"/>
  <c r="J7" i="75" s="1"/>
  <c r="P43" i="74"/>
  <c r="I8" i="68" s="1"/>
  <c r="I7" i="75" s="1"/>
  <c r="O43" i="74"/>
  <c r="H8" i="68" s="1"/>
  <c r="H7" i="75" s="1"/>
  <c r="N43" i="74"/>
  <c r="G8" i="68" s="1"/>
  <c r="G7" i="75" s="1"/>
  <c r="M43" i="74"/>
  <c r="F8" i="68" s="1"/>
  <c r="F7" i="75" s="1"/>
  <c r="L43" i="74"/>
  <c r="E8" i="68" s="1"/>
  <c r="E7" i="75" s="1"/>
  <c r="K43" i="74"/>
  <c r="D8" i="68" s="1"/>
  <c r="D7" i="75" s="1"/>
  <c r="FL42" i="74"/>
  <c r="EW42" i="74"/>
  <c r="EV42" i="74"/>
  <c r="EU42" i="74"/>
  <c r="ET42" i="74"/>
  <c r="ES42" i="74"/>
  <c r="ER42" i="74"/>
  <c r="EQ42" i="74"/>
  <c r="EP42" i="74"/>
  <c r="EO42" i="74"/>
  <c r="EN42" i="74"/>
  <c r="EJ42" i="74"/>
  <c r="EI42" i="74"/>
  <c r="EH42" i="74"/>
  <c r="EG42" i="74"/>
  <c r="EF42" i="74"/>
  <c r="EE42" i="74"/>
  <c r="ED42" i="74"/>
  <c r="EC42" i="74"/>
  <c r="EB42" i="74"/>
  <c r="EA42" i="74"/>
  <c r="DW42" i="74"/>
  <c r="DV42" i="74"/>
  <c r="DU42" i="74"/>
  <c r="DT42" i="74"/>
  <c r="DS42" i="74"/>
  <c r="DR42" i="74"/>
  <c r="DQ42" i="74"/>
  <c r="DP42" i="74"/>
  <c r="DO42" i="74"/>
  <c r="DN42" i="74"/>
  <c r="CL42" i="74"/>
  <c r="CZ42" i="74" s="1"/>
  <c r="DM42" i="74" s="1"/>
  <c r="DZ42" i="74" s="1"/>
  <c r="EM42" i="74" s="1"/>
  <c r="FA42" i="74" s="1"/>
  <c r="G42" i="74"/>
  <c r="FL35" i="74"/>
  <c r="EW35" i="74"/>
  <c r="EV35" i="74"/>
  <c r="EU35" i="74"/>
  <c r="ET35" i="74"/>
  <c r="ES35" i="74"/>
  <c r="ER35" i="74"/>
  <c r="EQ35" i="74"/>
  <c r="EP35" i="74"/>
  <c r="EO35" i="74"/>
  <c r="EN35" i="74"/>
  <c r="EJ35" i="74"/>
  <c r="EI35" i="74"/>
  <c r="EH35" i="74"/>
  <c r="EG35" i="74"/>
  <c r="EF35" i="74"/>
  <c r="EE35" i="74"/>
  <c r="ED35" i="74"/>
  <c r="EC35" i="74"/>
  <c r="EB35" i="74"/>
  <c r="EA35" i="74"/>
  <c r="DW35" i="74"/>
  <c r="DV35" i="74"/>
  <c r="DU35" i="74"/>
  <c r="DT35" i="74"/>
  <c r="DS35" i="74"/>
  <c r="DR35" i="74"/>
  <c r="DQ35" i="74"/>
  <c r="DP35" i="74"/>
  <c r="DO35" i="74"/>
  <c r="DN35" i="74"/>
  <c r="CL35" i="74"/>
  <c r="CZ35" i="74" s="1"/>
  <c r="DM35" i="74" s="1"/>
  <c r="DZ35" i="74" s="1"/>
  <c r="EM35" i="74" s="1"/>
  <c r="FA35" i="74" s="1"/>
  <c r="G35" i="74"/>
  <c r="FL34" i="74"/>
  <c r="EW34" i="74"/>
  <c r="EV34" i="74"/>
  <c r="EU34" i="74"/>
  <c r="ET34" i="74"/>
  <c r="ES34" i="74"/>
  <c r="ER34" i="74"/>
  <c r="EQ34" i="74"/>
  <c r="EP34" i="74"/>
  <c r="EO34" i="74"/>
  <c r="EN34" i="74"/>
  <c r="EJ34" i="74"/>
  <c r="EI34" i="74"/>
  <c r="EH34" i="74"/>
  <c r="EG34" i="74"/>
  <c r="EF34" i="74"/>
  <c r="EE34" i="74"/>
  <c r="ED34" i="74"/>
  <c r="EC34" i="74"/>
  <c r="EB34" i="74"/>
  <c r="EA34" i="74"/>
  <c r="DW34" i="74"/>
  <c r="DV34" i="74"/>
  <c r="DU34" i="74"/>
  <c r="DT34" i="74"/>
  <c r="DS34" i="74"/>
  <c r="DR34" i="74"/>
  <c r="DQ34" i="74"/>
  <c r="DP34" i="74"/>
  <c r="DO34" i="74"/>
  <c r="DN34" i="74"/>
  <c r="CL34" i="74"/>
  <c r="CZ34" i="74" s="1"/>
  <c r="G34" i="74"/>
  <c r="DM33" i="74"/>
  <c r="DZ33" i="74" s="1"/>
  <c r="EM33" i="74" s="1"/>
  <c r="FA33" i="74" s="1"/>
  <c r="DK33" i="74"/>
  <c r="DM32" i="74"/>
  <c r="DZ32" i="74" s="1"/>
  <c r="EM32" i="74" s="1"/>
  <c r="FA32" i="74" s="1"/>
  <c r="EX31" i="74"/>
  <c r="EK31" i="74"/>
  <c r="DX31" i="74"/>
  <c r="DK31" i="74"/>
  <c r="CW31" i="74"/>
  <c r="CL31" i="74"/>
  <c r="CZ31" i="74" s="1"/>
  <c r="DM31" i="74" s="1"/>
  <c r="DZ31" i="74" s="1"/>
  <c r="EM31" i="74" s="1"/>
  <c r="FA31" i="74" s="1"/>
  <c r="BX31" i="74"/>
  <c r="BW31" i="74"/>
  <c r="BV31" i="74"/>
  <c r="BU31" i="74"/>
  <c r="BT31" i="74"/>
  <c r="BS31" i="74"/>
  <c r="BR31" i="74"/>
  <c r="BQ31" i="74"/>
  <c r="BP31" i="74"/>
  <c r="BO31" i="74"/>
  <c r="T31" i="74"/>
  <c r="S31" i="74"/>
  <c r="R31" i="74"/>
  <c r="Q31" i="74"/>
  <c r="P31" i="74"/>
  <c r="O31" i="74"/>
  <c r="N31" i="74"/>
  <c r="M31" i="74"/>
  <c r="L31" i="74"/>
  <c r="K31" i="74"/>
  <c r="EX30" i="74"/>
  <c r="EK30" i="74"/>
  <c r="DX30" i="74"/>
  <c r="DK30" i="74"/>
  <c r="CW30" i="74"/>
  <c r="CL30" i="74"/>
  <c r="CZ30" i="74" s="1"/>
  <c r="DM30" i="74" s="1"/>
  <c r="DZ30" i="74" s="1"/>
  <c r="EM30" i="74" s="1"/>
  <c r="FA30" i="74" s="1"/>
  <c r="EX29" i="74"/>
  <c r="EK29" i="74"/>
  <c r="DX29" i="74"/>
  <c r="DK29" i="74"/>
  <c r="CW29" i="74"/>
  <c r="CL29" i="74"/>
  <c r="CZ29" i="74" s="1"/>
  <c r="DM29" i="74" s="1"/>
  <c r="DZ29" i="74" s="1"/>
  <c r="EM29" i="74" s="1"/>
  <c r="FA29" i="74" s="1"/>
  <c r="EX28" i="74"/>
  <c r="EK28" i="74"/>
  <c r="DX28" i="74"/>
  <c r="DK28" i="74"/>
  <c r="CW28" i="74"/>
  <c r="CL28" i="74"/>
  <c r="CZ28" i="74" s="1"/>
  <c r="DM28" i="74" s="1"/>
  <c r="DZ28" i="74" s="1"/>
  <c r="EM28" i="74" s="1"/>
  <c r="FA28" i="74" s="1"/>
  <c r="DM27" i="74"/>
  <c r="DZ27" i="74" s="1"/>
  <c r="EM27" i="74" s="1"/>
  <c r="FA27" i="74" s="1"/>
  <c r="DK27" i="74"/>
  <c r="DM26" i="74"/>
  <c r="DZ26" i="74" s="1"/>
  <c r="EM26" i="74" s="1"/>
  <c r="FA26" i="74" s="1"/>
  <c r="FK25" i="74"/>
  <c r="FJ25" i="74"/>
  <c r="FI25" i="74"/>
  <c r="FH25" i="74"/>
  <c r="FG25" i="74"/>
  <c r="FF25" i="74"/>
  <c r="FE25" i="74"/>
  <c r="FD25" i="74"/>
  <c r="FC25" i="74"/>
  <c r="FB25" i="74"/>
  <c r="DM25" i="74"/>
  <c r="DZ25" i="74" s="1"/>
  <c r="EM25" i="74" s="1"/>
  <c r="FA25" i="74" s="1"/>
  <c r="T25" i="74"/>
  <c r="M5" i="75" s="1"/>
  <c r="S25" i="74"/>
  <c r="L5" i="75" s="1"/>
  <c r="R25" i="74"/>
  <c r="K5" i="75" s="1"/>
  <c r="Q25" i="74"/>
  <c r="J5" i="75" s="1"/>
  <c r="P25" i="74"/>
  <c r="I5" i="75" s="1"/>
  <c r="O25" i="74"/>
  <c r="H5" i="75" s="1"/>
  <c r="N25" i="74"/>
  <c r="G5" i="75" s="1"/>
  <c r="M25" i="74"/>
  <c r="F5" i="75" s="1"/>
  <c r="L25" i="74"/>
  <c r="E5" i="75" s="1"/>
  <c r="K25" i="74"/>
  <c r="D5" i="75" s="1"/>
  <c r="FL18" i="74"/>
  <c r="EW18" i="74"/>
  <c r="EV18" i="74"/>
  <c r="EU18" i="74"/>
  <c r="ET18" i="74"/>
  <c r="ES18" i="74"/>
  <c r="ER18" i="74"/>
  <c r="EQ18" i="74"/>
  <c r="EP18" i="74"/>
  <c r="EO18" i="74"/>
  <c r="EN18" i="74"/>
  <c r="EJ18" i="74"/>
  <c r="EI18" i="74"/>
  <c r="EH18" i="74"/>
  <c r="EG18" i="74"/>
  <c r="EF18" i="74"/>
  <c r="EE18" i="74"/>
  <c r="ED18" i="74"/>
  <c r="EC18" i="74"/>
  <c r="EB18" i="74"/>
  <c r="EA18" i="74"/>
  <c r="DW18" i="74"/>
  <c r="DV18" i="74"/>
  <c r="DU18" i="74"/>
  <c r="DT18" i="74"/>
  <c r="DS18" i="74"/>
  <c r="DR18" i="74"/>
  <c r="DQ18" i="74"/>
  <c r="DP18" i="74"/>
  <c r="DO18" i="74"/>
  <c r="DN18" i="74"/>
  <c r="CL18" i="74"/>
  <c r="CM18" i="74" s="1"/>
  <c r="G18" i="74"/>
  <c r="FL17" i="74"/>
  <c r="EW17" i="74"/>
  <c r="EV17" i="74"/>
  <c r="EU17" i="74"/>
  <c r="ET17" i="74"/>
  <c r="ES17" i="74"/>
  <c r="ER17" i="74"/>
  <c r="EQ17" i="74"/>
  <c r="EP17" i="74"/>
  <c r="EO17" i="74"/>
  <c r="EN17" i="74"/>
  <c r="EJ17" i="74"/>
  <c r="EI17" i="74"/>
  <c r="EH17" i="74"/>
  <c r="EG17" i="74"/>
  <c r="EF17" i="74"/>
  <c r="EE17" i="74"/>
  <c r="ED17" i="74"/>
  <c r="EC17" i="74"/>
  <c r="EB17" i="74"/>
  <c r="EA17" i="74"/>
  <c r="DW17" i="74"/>
  <c r="DV17" i="74"/>
  <c r="DU17" i="74"/>
  <c r="DT17" i="74"/>
  <c r="DS17" i="74"/>
  <c r="DR17" i="74"/>
  <c r="DQ17" i="74"/>
  <c r="DP17" i="74"/>
  <c r="DO17" i="74"/>
  <c r="DN17" i="74"/>
  <c r="CL17" i="74"/>
  <c r="G17" i="74"/>
  <c r="FL16" i="74"/>
  <c r="EW16" i="74"/>
  <c r="EV16" i="74"/>
  <c r="EU16" i="74"/>
  <c r="ET16" i="74"/>
  <c r="ES16" i="74"/>
  <c r="ER16" i="74"/>
  <c r="EQ16" i="74"/>
  <c r="EP16" i="74"/>
  <c r="EO16" i="74"/>
  <c r="EN16" i="74"/>
  <c r="EJ16" i="74"/>
  <c r="EI16" i="74"/>
  <c r="EH16" i="74"/>
  <c r="EG16" i="74"/>
  <c r="EF16" i="74"/>
  <c r="EE16" i="74"/>
  <c r="ED16" i="74"/>
  <c r="EC16" i="74"/>
  <c r="EB16" i="74"/>
  <c r="EA16" i="74"/>
  <c r="DW16" i="74"/>
  <c r="DV16" i="74"/>
  <c r="DU16" i="74"/>
  <c r="DT16" i="74"/>
  <c r="DS16" i="74"/>
  <c r="DR16" i="74"/>
  <c r="DQ16" i="74"/>
  <c r="DP16" i="74"/>
  <c r="DO16" i="74"/>
  <c r="DN16" i="74"/>
  <c r="CL16" i="74"/>
  <c r="CM16" i="74" s="1"/>
  <c r="G16" i="74"/>
  <c r="DM15" i="74"/>
  <c r="DZ15" i="74" s="1"/>
  <c r="EM15" i="74" s="1"/>
  <c r="FA15" i="74" s="1"/>
  <c r="DK15" i="74"/>
  <c r="DM14" i="74"/>
  <c r="DZ14" i="74" s="1"/>
  <c r="EM14" i="74" s="1"/>
  <c r="FA14" i="74" s="1"/>
  <c r="FK13" i="74"/>
  <c r="FJ13" i="74"/>
  <c r="FI13" i="74"/>
  <c r="FH13" i="74"/>
  <c r="FG13" i="74"/>
  <c r="FF13" i="74"/>
  <c r="FE13" i="74"/>
  <c r="FD13" i="74"/>
  <c r="FC13" i="74"/>
  <c r="FB13" i="74"/>
  <c r="DM13" i="74"/>
  <c r="DZ13" i="74" s="1"/>
  <c r="EM13" i="74" s="1"/>
  <c r="FA13" i="74" s="1"/>
  <c r="T13" i="74"/>
  <c r="S13" i="74"/>
  <c r="L5" i="68" s="1"/>
  <c r="L4" i="75" s="1"/>
  <c r="R13" i="74"/>
  <c r="K5" i="68" s="1"/>
  <c r="K4" i="75" s="1"/>
  <c r="Q13" i="74"/>
  <c r="J5" i="68" s="1"/>
  <c r="J4" i="75" s="1"/>
  <c r="P13" i="74"/>
  <c r="O13" i="74"/>
  <c r="H5" i="68" s="1"/>
  <c r="H4" i="75" s="1"/>
  <c r="N13" i="74"/>
  <c r="G5" i="68" s="1"/>
  <c r="G4" i="75" s="1"/>
  <c r="M13" i="74"/>
  <c r="F5" i="68" s="1"/>
  <c r="F4" i="75" s="1"/>
  <c r="L13" i="74"/>
  <c r="K13" i="74"/>
  <c r="D5" i="68" s="1"/>
  <c r="D4" i="75" s="1"/>
  <c r="FL6" i="74"/>
  <c r="EW6" i="74"/>
  <c r="EV6" i="74"/>
  <c r="EU6" i="74"/>
  <c r="ET6" i="74"/>
  <c r="ES6" i="74"/>
  <c r="ER6" i="74"/>
  <c r="EQ6" i="74"/>
  <c r="EP6" i="74"/>
  <c r="EO6" i="74"/>
  <c r="EN6" i="74"/>
  <c r="EJ6" i="74"/>
  <c r="EI6" i="74"/>
  <c r="EH6" i="74"/>
  <c r="EG6" i="74"/>
  <c r="EF6" i="74"/>
  <c r="EE6" i="74"/>
  <c r="ED6" i="74"/>
  <c r="EC6" i="74"/>
  <c r="EB6" i="74"/>
  <c r="EA6" i="74"/>
  <c r="DW6" i="74"/>
  <c r="DV6" i="74"/>
  <c r="DU6" i="74"/>
  <c r="DT6" i="74"/>
  <c r="DS6" i="74"/>
  <c r="DR6" i="74"/>
  <c r="DQ6" i="74"/>
  <c r="DP6" i="74"/>
  <c r="DO6" i="74"/>
  <c r="DN6" i="74"/>
  <c r="CL6" i="74"/>
  <c r="G6" i="74"/>
  <c r="FL5" i="74"/>
  <c r="EW5" i="74"/>
  <c r="EV5" i="74"/>
  <c r="EU5" i="74"/>
  <c r="ET5" i="74"/>
  <c r="ES5" i="74"/>
  <c r="ER5" i="74"/>
  <c r="EQ5" i="74"/>
  <c r="EP5" i="74"/>
  <c r="EO5" i="74"/>
  <c r="EN5" i="74"/>
  <c r="EJ5" i="74"/>
  <c r="EI5" i="74"/>
  <c r="EH5" i="74"/>
  <c r="EG5" i="74"/>
  <c r="EF5" i="74"/>
  <c r="EE5" i="74"/>
  <c r="ED5" i="74"/>
  <c r="EC5" i="74"/>
  <c r="EB5" i="74"/>
  <c r="EA5" i="74"/>
  <c r="DW5" i="74"/>
  <c r="DV5" i="74"/>
  <c r="DU5" i="74"/>
  <c r="DT5" i="74"/>
  <c r="DS5" i="74"/>
  <c r="DR5" i="74"/>
  <c r="DQ5" i="74"/>
  <c r="DP5" i="74"/>
  <c r="DO5" i="74"/>
  <c r="DN5" i="74"/>
  <c r="CL5" i="74"/>
  <c r="G5" i="74"/>
  <c r="FL4" i="74"/>
  <c r="EW4" i="74"/>
  <c r="EV4" i="74"/>
  <c r="EU4" i="74"/>
  <c r="ET4" i="74"/>
  <c r="ES4" i="74"/>
  <c r="ER4" i="74"/>
  <c r="EQ4" i="74"/>
  <c r="EP4" i="74"/>
  <c r="EO4" i="74"/>
  <c r="EN4" i="74"/>
  <c r="EJ4" i="74"/>
  <c r="EI4" i="74"/>
  <c r="EH4" i="74"/>
  <c r="EG4" i="74"/>
  <c r="EF4" i="74"/>
  <c r="EE4" i="74"/>
  <c r="ED4" i="74"/>
  <c r="EC4" i="74"/>
  <c r="EB4" i="74"/>
  <c r="EA4" i="74"/>
  <c r="CL4" i="74"/>
  <c r="G4" i="74"/>
  <c r="EK3" i="74"/>
  <c r="EK15" i="74" s="1"/>
  <c r="EK27" i="74" s="1"/>
  <c r="EK33" i="74" s="1"/>
  <c r="EK47" i="74" s="1"/>
  <c r="EK54" i="74" s="1"/>
  <c r="DX3" i="74"/>
  <c r="DX15" i="74" s="1"/>
  <c r="DX27" i="74" s="1"/>
  <c r="DX33" i="74" s="1"/>
  <c r="DX47" i="74" s="1"/>
  <c r="DX54" i="74" s="1"/>
  <c r="DK3" i="74"/>
  <c r="EX3" i="74" s="1"/>
  <c r="EX15" i="74" s="1"/>
  <c r="EX27" i="74" s="1"/>
  <c r="EX33" i="74" s="1"/>
  <c r="EX47" i="74" s="1"/>
  <c r="EX54" i="74" s="1"/>
  <c r="K3" i="74"/>
  <c r="L3" i="74" s="1"/>
  <c r="E4" i="68" s="1"/>
  <c r="D1" i="74"/>
  <c r="K13" i="63"/>
  <c r="J13" i="63"/>
  <c r="I13" i="63"/>
  <c r="H13" i="63"/>
  <c r="G13" i="63"/>
  <c r="F13" i="63"/>
  <c r="E13" i="63"/>
  <c r="D13" i="63"/>
  <c r="C13" i="63"/>
  <c r="K12" i="63"/>
  <c r="J12" i="63"/>
  <c r="I12" i="63"/>
  <c r="H12" i="63"/>
  <c r="G12" i="63"/>
  <c r="F12" i="63"/>
  <c r="D12" i="63"/>
  <c r="C12" i="63"/>
  <c r="K11" i="63"/>
  <c r="J11" i="63"/>
  <c r="I11" i="63"/>
  <c r="H11" i="63"/>
  <c r="G11" i="63"/>
  <c r="F11" i="63"/>
  <c r="E11" i="63"/>
  <c r="D11" i="63"/>
  <c r="C11" i="63"/>
  <c r="K10" i="63"/>
  <c r="J10" i="63"/>
  <c r="I10" i="63"/>
  <c r="H10" i="63"/>
  <c r="G10" i="63"/>
  <c r="F10" i="63"/>
  <c r="E10" i="63"/>
  <c r="D10" i="63"/>
  <c r="C10" i="63"/>
  <c r="B13" i="63"/>
  <c r="B12" i="63"/>
  <c r="B11" i="63"/>
  <c r="B10" i="63"/>
  <c r="G39" i="82" l="1"/>
  <c r="G39" i="84" s="1"/>
  <c r="H39" i="82"/>
  <c r="H39" i="84" s="1"/>
  <c r="I39" i="82"/>
  <c r="I39" i="84" s="1"/>
  <c r="J39" i="82"/>
  <c r="J39" i="84" s="1"/>
  <c r="K39" i="82"/>
  <c r="K39" i="84" s="1"/>
  <c r="L39" i="82"/>
  <c r="L39" i="84" s="1"/>
  <c r="E39" i="82"/>
  <c r="E39" i="84" s="1"/>
  <c r="F39" i="82"/>
  <c r="F39" i="84" s="1"/>
  <c r="D39" i="82"/>
  <c r="D39" i="84" s="1"/>
  <c r="CV18" i="74"/>
  <c r="CR18" i="74"/>
  <c r="CN18" i="74"/>
  <c r="CU18" i="74"/>
  <c r="CQ18" i="74"/>
  <c r="CT18" i="74"/>
  <c r="CP18" i="74"/>
  <c r="CS18" i="74"/>
  <c r="CO18" i="74"/>
  <c r="CZ16" i="74"/>
  <c r="C13" i="75"/>
  <c r="DM34" i="74"/>
  <c r="DZ34" i="74" s="1"/>
  <c r="EM34" i="74" s="1"/>
  <c r="FA34" i="74" s="1"/>
  <c r="D31" i="82"/>
  <c r="D31" i="84" s="1"/>
  <c r="H31" i="82"/>
  <c r="H31" i="84" s="1"/>
  <c r="L31" i="82"/>
  <c r="L31" i="84" s="1"/>
  <c r="D35" i="82"/>
  <c r="D35" i="84" s="1"/>
  <c r="H35" i="82"/>
  <c r="H35" i="84" s="1"/>
  <c r="L35" i="82"/>
  <c r="L35" i="84" s="1"/>
  <c r="C35" i="82"/>
  <c r="C35" i="84" s="1"/>
  <c r="E31" i="82"/>
  <c r="E31" i="84" s="1"/>
  <c r="I31" i="82"/>
  <c r="I31" i="84" s="1"/>
  <c r="E35" i="82"/>
  <c r="E35" i="84" s="1"/>
  <c r="I35" i="82"/>
  <c r="I35" i="84" s="1"/>
  <c r="F31" i="82"/>
  <c r="F31" i="84" s="1"/>
  <c r="J31" i="82"/>
  <c r="J31" i="84" s="1"/>
  <c r="F35" i="82"/>
  <c r="F35" i="84" s="1"/>
  <c r="J35" i="82"/>
  <c r="J35" i="84" s="1"/>
  <c r="G31" i="82"/>
  <c r="G31" i="84" s="1"/>
  <c r="K31" i="82"/>
  <c r="K31" i="84" s="1"/>
  <c r="G35" i="82"/>
  <c r="G35" i="84" s="1"/>
  <c r="K35" i="82"/>
  <c r="K35" i="84" s="1"/>
  <c r="DM48" i="74"/>
  <c r="DZ48" i="74" s="1"/>
  <c r="EM48" i="74" s="1"/>
  <c r="FA48" i="74" s="1"/>
  <c r="G7" i="68"/>
  <c r="G6" i="75" s="1"/>
  <c r="G8" i="75" s="1"/>
  <c r="K7" i="68"/>
  <c r="K6" i="69" s="1"/>
  <c r="D7" i="68"/>
  <c r="D6" i="75" s="1"/>
  <c r="H7" i="68"/>
  <c r="H6" i="69" s="1"/>
  <c r="L7" i="68"/>
  <c r="L6" i="75" s="1"/>
  <c r="L8" i="75" s="1"/>
  <c r="E7" i="68"/>
  <c r="E6" i="75" s="1"/>
  <c r="I7" i="68"/>
  <c r="I6" i="75" s="1"/>
  <c r="M7" i="68"/>
  <c r="M6" i="69" s="1"/>
  <c r="F7" i="68"/>
  <c r="F6" i="75" s="1"/>
  <c r="F8" i="75" s="1"/>
  <c r="J7" i="68"/>
  <c r="J6" i="69" s="1"/>
  <c r="DO52" i="74"/>
  <c r="EH52" i="74"/>
  <c r="DQ52" i="74"/>
  <c r="EB52" i="74"/>
  <c r="EJ52" i="74"/>
  <c r="EU52" i="74"/>
  <c r="DW52" i="74"/>
  <c r="ES52" i="74"/>
  <c r="DS52" i="74"/>
  <c r="ED52" i="74"/>
  <c r="EO52" i="74"/>
  <c r="EW52" i="74"/>
  <c r="DU52" i="74"/>
  <c r="EF52" i="74"/>
  <c r="EQ52" i="74"/>
  <c r="D4" i="69"/>
  <c r="H5" i="69"/>
  <c r="L5" i="69"/>
  <c r="F7" i="69"/>
  <c r="J7" i="69"/>
  <c r="D5" i="69"/>
  <c r="F4" i="69"/>
  <c r="J4" i="69"/>
  <c r="E5" i="69"/>
  <c r="I5" i="69"/>
  <c r="M5" i="69"/>
  <c r="G7" i="69"/>
  <c r="K7" i="69"/>
  <c r="G4" i="69"/>
  <c r="K4" i="69"/>
  <c r="F5" i="69"/>
  <c r="J5" i="69"/>
  <c r="H7" i="69"/>
  <c r="L7" i="69"/>
  <c r="D7" i="69"/>
  <c r="H4" i="69"/>
  <c r="L4" i="69"/>
  <c r="G5" i="69"/>
  <c r="K5" i="69"/>
  <c r="E7" i="69"/>
  <c r="I7" i="69"/>
  <c r="M7" i="69"/>
  <c r="C5" i="75"/>
  <c r="C7" i="75"/>
  <c r="ES13" i="74"/>
  <c r="EO13" i="74"/>
  <c r="EW13" i="74"/>
  <c r="EP13" i="74"/>
  <c r="DK71" i="74"/>
  <c r="ET13" i="74"/>
  <c r="L45" i="74"/>
  <c r="P45" i="74"/>
  <c r="T45" i="74"/>
  <c r="FC71" i="74"/>
  <c r="FG71" i="74"/>
  <c r="FK71" i="74"/>
  <c r="D4" i="68"/>
  <c r="Q45" i="74"/>
  <c r="R45" i="74"/>
  <c r="EC25" i="74"/>
  <c r="EG25" i="74"/>
  <c r="EN25" i="74"/>
  <c r="ER25" i="74"/>
  <c r="EV25" i="74"/>
  <c r="M45" i="74"/>
  <c r="K45" i="74"/>
  <c r="O45" i="74"/>
  <c r="S45" i="74"/>
  <c r="CW62" i="74"/>
  <c r="AS71" i="74"/>
  <c r="AW71" i="74"/>
  <c r="BA71" i="74"/>
  <c r="DK67" i="74"/>
  <c r="FF71" i="74"/>
  <c r="FJ71" i="74"/>
  <c r="E5" i="68"/>
  <c r="I5" i="68"/>
  <c r="M5" i="68"/>
  <c r="FB71" i="74"/>
  <c r="DK56" i="74"/>
  <c r="N45" i="74"/>
  <c r="DP25" i="74"/>
  <c r="DT25" i="74"/>
  <c r="EA25" i="74"/>
  <c r="EE25" i="74"/>
  <c r="EI25" i="74"/>
  <c r="EP25" i="74"/>
  <c r="DQ43" i="74"/>
  <c r="DU43" i="74"/>
  <c r="EB43" i="74"/>
  <c r="EF43" i="74"/>
  <c r="EJ43" i="74"/>
  <c r="EQ43" i="74"/>
  <c r="EU43" i="74"/>
  <c r="EQ25" i="74"/>
  <c r="EU25" i="74"/>
  <c r="EC43" i="74"/>
  <c r="EG43" i="74"/>
  <c r="EB13" i="74"/>
  <c r="EF13" i="74"/>
  <c r="EJ13" i="74"/>
  <c r="EQ13" i="74"/>
  <c r="EU13" i="74"/>
  <c r="EC13" i="74"/>
  <c r="EG13" i="74"/>
  <c r="DO25" i="74"/>
  <c r="DS25" i="74"/>
  <c r="DW25" i="74"/>
  <c r="FL25" i="74"/>
  <c r="DP43" i="74"/>
  <c r="DT43" i="74"/>
  <c r="EP43" i="74"/>
  <c r="ET43" i="74"/>
  <c r="AU48" i="74"/>
  <c r="CP48" i="74" s="1"/>
  <c r="DD48" i="74" s="1"/>
  <c r="DX49" i="74"/>
  <c r="EX49" i="74"/>
  <c r="BB59" i="74"/>
  <c r="BB62" i="74"/>
  <c r="AT71" i="74"/>
  <c r="AX71" i="74"/>
  <c r="BB67" i="74"/>
  <c r="DK69" i="74"/>
  <c r="CW75" i="74"/>
  <c r="DK62" i="74"/>
  <c r="F71" i="74"/>
  <c r="DK68" i="74"/>
  <c r="FL3" i="74"/>
  <c r="FL15" i="74" s="1"/>
  <c r="FL27" i="74" s="1"/>
  <c r="FL33" i="74" s="1"/>
  <c r="FL47" i="74" s="1"/>
  <c r="FL54" i="74" s="1"/>
  <c r="EX6" i="74"/>
  <c r="EK18" i="74"/>
  <c r="G43" i="74"/>
  <c r="DX35" i="74"/>
  <c r="EX35" i="74"/>
  <c r="FL52" i="74"/>
  <c r="BB55" i="74"/>
  <c r="BB57" i="74"/>
  <c r="DX60" i="74"/>
  <c r="EX60" i="74"/>
  <c r="DK63" i="74"/>
  <c r="EK63" i="74"/>
  <c r="AR71" i="74"/>
  <c r="AV71" i="74"/>
  <c r="AZ71" i="74"/>
  <c r="FE71" i="74"/>
  <c r="FI71" i="74"/>
  <c r="EK4" i="74"/>
  <c r="DQ25" i="74"/>
  <c r="DU25" i="74"/>
  <c r="AR3" i="74"/>
  <c r="DX5" i="74"/>
  <c r="EX5" i="74"/>
  <c r="FL13" i="74"/>
  <c r="DO43" i="74"/>
  <c r="DS43" i="74"/>
  <c r="DW43" i="74"/>
  <c r="ED43" i="74"/>
  <c r="EH43" i="74"/>
  <c r="EO43" i="74"/>
  <c r="ES43" i="74"/>
  <c r="EW43" i="74"/>
  <c r="DX42" i="74"/>
  <c r="EX42" i="74"/>
  <c r="AY48" i="74"/>
  <c r="CT48" i="74" s="1"/>
  <c r="DH48" i="74" s="1"/>
  <c r="DR52" i="74"/>
  <c r="DV52" i="74"/>
  <c r="EC52" i="74"/>
  <c r="EG52" i="74"/>
  <c r="ER52" i="74"/>
  <c r="EV52" i="74"/>
  <c r="DX57" i="74"/>
  <c r="EX57" i="74"/>
  <c r="EK59" i="74"/>
  <c r="FL59" i="74"/>
  <c r="DX62" i="74"/>
  <c r="EX62" i="74"/>
  <c r="EK67" i="74"/>
  <c r="EK71" i="74"/>
  <c r="EK6" i="74"/>
  <c r="ED25" i="74"/>
  <c r="EH25" i="74"/>
  <c r="EX17" i="74"/>
  <c r="DX18" i="74"/>
  <c r="EX18" i="74"/>
  <c r="EK35" i="74"/>
  <c r="AZ52" i="74"/>
  <c r="K8" i="82" s="1"/>
  <c r="K41" i="82" s="1"/>
  <c r="AU49" i="74"/>
  <c r="CP49" i="74" s="1"/>
  <c r="DD49" i="74" s="1"/>
  <c r="EK49" i="74"/>
  <c r="CW60" i="74"/>
  <c r="DK60" i="74"/>
  <c r="EK60" i="74"/>
  <c r="DX63" i="74"/>
  <c r="EX63" i="74"/>
  <c r="EK68" i="74"/>
  <c r="FL68" i="74"/>
  <c r="EK69" i="74"/>
  <c r="FL69" i="74"/>
  <c r="EK5" i="74"/>
  <c r="ET25" i="74"/>
  <c r="EK42" i="74"/>
  <c r="DP52" i="74"/>
  <c r="DT52" i="74"/>
  <c r="EE52" i="74"/>
  <c r="EI52" i="74"/>
  <c r="EP52" i="74"/>
  <c r="ET52" i="74"/>
  <c r="AY49" i="74"/>
  <c r="CT49" i="74" s="1"/>
  <c r="DH49" i="74" s="1"/>
  <c r="EK57" i="74"/>
  <c r="FL57" i="74"/>
  <c r="DX59" i="74"/>
  <c r="EX59" i="74"/>
  <c r="FL61" i="74"/>
  <c r="FL65" i="74" s="1"/>
  <c r="EK62" i="74"/>
  <c r="DX67" i="74"/>
  <c r="EX67" i="74"/>
  <c r="FD71" i="74"/>
  <c r="FH71" i="74"/>
  <c r="DX71" i="74"/>
  <c r="EX71" i="74"/>
  <c r="L15" i="74"/>
  <c r="AS3" i="74"/>
  <c r="M3" i="74"/>
  <c r="F4" i="68" s="1"/>
  <c r="EX4" i="74"/>
  <c r="CV88" i="74"/>
  <c r="CR88" i="74"/>
  <c r="CN88" i="74"/>
  <c r="CO89" i="74"/>
  <c r="CU88" i="74"/>
  <c r="CQ88" i="74"/>
  <c r="CM88" i="74"/>
  <c r="CV89" i="74"/>
  <c r="CT88" i="74"/>
  <c r="CP88" i="74"/>
  <c r="CS88" i="74"/>
  <c r="CO88" i="74"/>
  <c r="CZ4" i="74"/>
  <c r="ED13" i="74"/>
  <c r="EH13" i="74"/>
  <c r="CZ6" i="74"/>
  <c r="DX6" i="74"/>
  <c r="K15" i="74"/>
  <c r="G13" i="74"/>
  <c r="EA13" i="74"/>
  <c r="EE13" i="74"/>
  <c r="EI13" i="74"/>
  <c r="EN13" i="74"/>
  <c r="ER13" i="74"/>
  <c r="EV13" i="74"/>
  <c r="CZ5" i="74"/>
  <c r="DX16" i="74"/>
  <c r="EO25" i="74"/>
  <c r="ES25" i="74"/>
  <c r="EW25" i="74"/>
  <c r="CZ17" i="74"/>
  <c r="EK17" i="74"/>
  <c r="G25" i="74"/>
  <c r="DN25" i="74"/>
  <c r="DR25" i="74"/>
  <c r="DV25" i="74"/>
  <c r="EB25" i="74"/>
  <c r="EF25" i="74"/>
  <c r="EJ25" i="74"/>
  <c r="EX16" i="74"/>
  <c r="DX17" i="74"/>
  <c r="EK16" i="74"/>
  <c r="CZ18" i="74"/>
  <c r="C31" i="74"/>
  <c r="G31" i="74"/>
  <c r="DN43" i="74"/>
  <c r="DR43" i="74"/>
  <c r="DV43" i="74"/>
  <c r="EA43" i="74"/>
  <c r="EE43" i="74"/>
  <c r="EI43" i="74"/>
  <c r="EN43" i="74"/>
  <c r="ER43" i="74"/>
  <c r="EV43" i="74"/>
  <c r="FL43" i="74"/>
  <c r="DN52" i="74"/>
  <c r="DX48" i="74"/>
  <c r="EN52" i="74"/>
  <c r="EX48" i="74"/>
  <c r="CU48" i="74"/>
  <c r="DX34" i="74"/>
  <c r="EK34" i="74"/>
  <c r="EX34" i="74"/>
  <c r="EA52" i="74"/>
  <c r="EK48" i="74"/>
  <c r="G52" i="74"/>
  <c r="AS48" i="74"/>
  <c r="AW48" i="74"/>
  <c r="BA48" i="74"/>
  <c r="AS49" i="74"/>
  <c r="CN49" i="74" s="1"/>
  <c r="DB49" i="74" s="1"/>
  <c r="AW49" i="74"/>
  <c r="CR49" i="74" s="1"/>
  <c r="DF49" i="74" s="1"/>
  <c r="BA49" i="74"/>
  <c r="CV49" i="74" s="1"/>
  <c r="DJ49" i="74" s="1"/>
  <c r="D52" i="74"/>
  <c r="AT48" i="74"/>
  <c r="AX48" i="74"/>
  <c r="AT49" i="74"/>
  <c r="CO49" i="74" s="1"/>
  <c r="DC49" i="74" s="1"/>
  <c r="AX49" i="74"/>
  <c r="CS49" i="74" s="1"/>
  <c r="DG49" i="74" s="1"/>
  <c r="DZ56" i="74"/>
  <c r="AR48" i="74"/>
  <c r="AV48" i="74"/>
  <c r="AR49" i="74"/>
  <c r="CM49" i="74" s="1"/>
  <c r="DA49" i="74" s="1"/>
  <c r="AV49" i="74"/>
  <c r="CQ49" i="74" s="1"/>
  <c r="DE49" i="74" s="1"/>
  <c r="CW56" i="74"/>
  <c r="EB74" i="74"/>
  <c r="D23" i="82" s="1"/>
  <c r="EO74" i="74"/>
  <c r="D24" i="82" s="1"/>
  <c r="D24" i="84" s="1"/>
  <c r="DX61" i="74"/>
  <c r="DX65" i="74" s="1"/>
  <c r="BB56" i="74"/>
  <c r="DX56" i="74"/>
  <c r="EK56" i="74"/>
  <c r="EX56" i="74"/>
  <c r="FL56" i="74"/>
  <c r="CN57" i="74"/>
  <c r="DB57" i="74" s="1"/>
  <c r="DK57" i="74" s="1"/>
  <c r="CM59" i="74"/>
  <c r="EA65" i="74"/>
  <c r="EA74" i="74"/>
  <c r="C23" i="82" s="1"/>
  <c r="C23" i="84" s="1"/>
  <c r="EN74" i="74"/>
  <c r="C24" i="82" s="1"/>
  <c r="C24" i="84" s="1"/>
  <c r="FB62" i="74"/>
  <c r="FL62" i="74" s="1"/>
  <c r="EN65" i="74"/>
  <c r="FB65" i="74"/>
  <c r="CM66" i="74"/>
  <c r="CQ66" i="74"/>
  <c r="CQ71" i="74" s="1"/>
  <c r="CU66" i="74"/>
  <c r="CU71" i="74" s="1"/>
  <c r="CM67" i="74"/>
  <c r="CW67" i="74" s="1"/>
  <c r="CW68" i="74"/>
  <c r="DK70" i="74"/>
  <c r="CN66" i="74"/>
  <c r="CN71" i="74" s="1"/>
  <c r="CR66" i="74"/>
  <c r="CR71" i="74" s="1"/>
  <c r="CV66" i="74"/>
  <c r="CV71" i="74" s="1"/>
  <c r="DX68" i="74"/>
  <c r="CW69" i="74"/>
  <c r="DX69" i="74"/>
  <c r="CW70" i="74"/>
  <c r="BB66" i="74"/>
  <c r="CO66" i="74"/>
  <c r="CO71" i="74" s="1"/>
  <c r="CS66" i="74"/>
  <c r="CS71" i="74" s="1"/>
  <c r="FL67" i="74"/>
  <c r="BB68" i="74"/>
  <c r="AU71" i="74"/>
  <c r="AY71" i="74"/>
  <c r="CP66" i="74"/>
  <c r="CP71" i="74" s="1"/>
  <c r="CT66" i="74"/>
  <c r="CT71" i="74" s="1"/>
  <c r="EX68" i="74"/>
  <c r="EX69" i="74"/>
  <c r="BB69" i="74"/>
  <c r="DI16" i="74" l="1"/>
  <c r="DJ16" i="74"/>
  <c r="DF16" i="74"/>
  <c r="DH16" i="74"/>
  <c r="DA16" i="74"/>
  <c r="DB16" i="74"/>
  <c r="DC16" i="74"/>
  <c r="DD16" i="74"/>
  <c r="DE16" i="74"/>
  <c r="DG16" i="74"/>
  <c r="DB18" i="74"/>
  <c r="DC18" i="74"/>
  <c r="DD18" i="74"/>
  <c r="DJ18" i="74"/>
  <c r="DE18" i="74"/>
  <c r="DF18" i="74"/>
  <c r="DG18" i="74"/>
  <c r="DH18" i="74"/>
  <c r="DA18" i="74"/>
  <c r="DI18" i="74"/>
  <c r="DM18" i="74"/>
  <c r="DZ18" i="74" s="1"/>
  <c r="EM18" i="74" s="1"/>
  <c r="FA18" i="74" s="1"/>
  <c r="DM17" i="74"/>
  <c r="DZ17" i="74" s="1"/>
  <c r="EM17" i="74" s="1"/>
  <c r="FA17" i="74" s="1"/>
  <c r="DM16" i="74"/>
  <c r="DZ16" i="74" s="1"/>
  <c r="EM16" i="74" s="1"/>
  <c r="FA16" i="74" s="1"/>
  <c r="DH52" i="74"/>
  <c r="DK49" i="74"/>
  <c r="CW59" i="74"/>
  <c r="DA59" i="74"/>
  <c r="DD52" i="74"/>
  <c r="J34" i="82"/>
  <c r="J34" i="84" s="1"/>
  <c r="F34" i="82"/>
  <c r="F34" i="84" s="1"/>
  <c r="CS86" i="74"/>
  <c r="CS89" i="74"/>
  <c r="DT4" i="74"/>
  <c r="DM5" i="74"/>
  <c r="DZ5" i="74" s="1"/>
  <c r="EM5" i="74" s="1"/>
  <c r="FA5" i="74" s="1"/>
  <c r="DM6" i="74"/>
  <c r="DZ6" i="74" s="1"/>
  <c r="EM6" i="74" s="1"/>
  <c r="FA6" i="74" s="1"/>
  <c r="CT89" i="74"/>
  <c r="CM89" i="74"/>
  <c r="CP89" i="74"/>
  <c r="CU52" i="74"/>
  <c r="DI48" i="74"/>
  <c r="L20" i="68"/>
  <c r="L19" i="69"/>
  <c r="H33" i="82"/>
  <c r="H33" i="84" s="1"/>
  <c r="L33" i="82"/>
  <c r="L33" i="84" s="1"/>
  <c r="DM4" i="74"/>
  <c r="DZ4" i="74" s="1"/>
  <c r="EM4" i="74" s="1"/>
  <c r="FA4" i="74" s="1"/>
  <c r="L6" i="69"/>
  <c r="H6" i="75"/>
  <c r="H8" i="75" s="1"/>
  <c r="F6" i="69"/>
  <c r="I6" i="69"/>
  <c r="D6" i="69"/>
  <c r="M6" i="75"/>
  <c r="E6" i="69"/>
  <c r="G6" i="69"/>
  <c r="J6" i="75"/>
  <c r="J8" i="75" s="1"/>
  <c r="K6" i="75"/>
  <c r="K8" i="75" s="1"/>
  <c r="D8" i="75"/>
  <c r="EX52" i="74"/>
  <c r="EG45" i="74"/>
  <c r="EQ45" i="74"/>
  <c r="EJ45" i="74"/>
  <c r="EF45" i="74"/>
  <c r="FL71" i="74"/>
  <c r="CP52" i="74"/>
  <c r="AU52" i="74"/>
  <c r="F8" i="82" s="1"/>
  <c r="F41" i="82" s="1"/>
  <c r="EB45" i="74"/>
  <c r="DX52" i="74"/>
  <c r="EC45" i="74"/>
  <c r="M4" i="75"/>
  <c r="M4" i="69"/>
  <c r="I4" i="75"/>
  <c r="I8" i="75" s="1"/>
  <c r="I4" i="69"/>
  <c r="E4" i="75"/>
  <c r="E4" i="69"/>
  <c r="ES45" i="74"/>
  <c r="EX43" i="74"/>
  <c r="EO45" i="74"/>
  <c r="EU45" i="74"/>
  <c r="EP45" i="74"/>
  <c r="EK52" i="74"/>
  <c r="EK43" i="74"/>
  <c r="AY52" i="74"/>
  <c r="J8" i="82" s="1"/>
  <c r="J41" i="82" s="1"/>
  <c r="EW45" i="74"/>
  <c r="CO86" i="74"/>
  <c r="DX43" i="74"/>
  <c r="CT52" i="74"/>
  <c r="CN86" i="74"/>
  <c r="ER45" i="74"/>
  <c r="EA45" i="74"/>
  <c r="BB71" i="74"/>
  <c r="ED45" i="74"/>
  <c r="ET45" i="74"/>
  <c r="CR86" i="74"/>
  <c r="CV86" i="74"/>
  <c r="CT86" i="74"/>
  <c r="CP86" i="74"/>
  <c r="CQ86" i="74"/>
  <c r="CM86" i="74"/>
  <c r="EV45" i="74"/>
  <c r="EE45" i="74"/>
  <c r="CU86" i="74"/>
  <c r="BC3" i="74"/>
  <c r="BO3" i="74" s="1"/>
  <c r="FO3" i="74"/>
  <c r="CW18" i="74"/>
  <c r="C18" i="74" s="1"/>
  <c r="EN45" i="74"/>
  <c r="EI45" i="74"/>
  <c r="EH45" i="74"/>
  <c r="CW57" i="74"/>
  <c r="EM56" i="74"/>
  <c r="AX52" i="74"/>
  <c r="I8" i="82" s="1"/>
  <c r="I41" i="82" s="1"/>
  <c r="CS48" i="74"/>
  <c r="BA52" i="74"/>
  <c r="L8" i="82" s="1"/>
  <c r="L41" i="82" s="1"/>
  <c r="CV48" i="74"/>
  <c r="EK25" i="74"/>
  <c r="EK13" i="74"/>
  <c r="CW49" i="74"/>
  <c r="C49" i="74" s="1"/>
  <c r="F49" i="74" s="1"/>
  <c r="AT52" i="74"/>
  <c r="E8" i="82" s="1"/>
  <c r="E41" i="82" s="1"/>
  <c r="CO48" i="74"/>
  <c r="CR48" i="74"/>
  <c r="AW52" i="74"/>
  <c r="H8" i="82" s="1"/>
  <c r="H41" i="82" s="1"/>
  <c r="EX13" i="74"/>
  <c r="M15" i="74"/>
  <c r="AT3" i="74"/>
  <c r="N3" i="74"/>
  <c r="G4" i="68" s="1"/>
  <c r="AV52" i="74"/>
  <c r="G8" i="82" s="1"/>
  <c r="G41" i="82" s="1"/>
  <c r="CQ48" i="74"/>
  <c r="CN48" i="74"/>
  <c r="AS52" i="74"/>
  <c r="D8" i="82" s="1"/>
  <c r="D41" i="82" s="1"/>
  <c r="DX25" i="74"/>
  <c r="G45" i="74"/>
  <c r="BD3" i="74"/>
  <c r="BP3" i="74" s="1"/>
  <c r="FP3" i="74"/>
  <c r="CM71" i="74"/>
  <c r="CW66" i="74"/>
  <c r="CW71" i="74" s="1"/>
  <c r="AR52" i="74"/>
  <c r="C8" i="82" s="1"/>
  <c r="C41" i="82" s="1"/>
  <c r="CM48" i="74"/>
  <c r="DA48" i="74" s="1"/>
  <c r="C34" i="82" s="1"/>
  <c r="C34" i="84" s="1"/>
  <c r="EX25" i="74"/>
  <c r="K27" i="74"/>
  <c r="AR15" i="74"/>
  <c r="L27" i="74"/>
  <c r="AS15" i="74"/>
  <c r="DK16" i="74" l="1"/>
  <c r="DK18" i="74"/>
  <c r="C39" i="82"/>
  <c r="C39" i="84" s="1"/>
  <c r="DK59" i="74"/>
  <c r="DI52" i="74"/>
  <c r="K34" i="82"/>
  <c r="K34" i="84" s="1"/>
  <c r="DT13" i="74"/>
  <c r="DT74" i="74"/>
  <c r="I25" i="82" s="1"/>
  <c r="I25" i="84" s="1"/>
  <c r="M8" i="75"/>
  <c r="J33" i="82"/>
  <c r="J33" i="84" s="1"/>
  <c r="C33" i="82"/>
  <c r="C33" i="84" s="1"/>
  <c r="F33" i="82"/>
  <c r="F33" i="84" s="1"/>
  <c r="K33" i="82"/>
  <c r="K33" i="84" s="1"/>
  <c r="H20" i="68"/>
  <c r="H19" i="69"/>
  <c r="CN52" i="74"/>
  <c r="DB48" i="74"/>
  <c r="D34" i="82" s="1"/>
  <c r="D34" i="84" s="1"/>
  <c r="CO52" i="74"/>
  <c r="DC48" i="74"/>
  <c r="E34" i="82" s="1"/>
  <c r="E34" i="84" s="1"/>
  <c r="M20" i="68"/>
  <c r="M19" i="69"/>
  <c r="G20" i="68"/>
  <c r="G19" i="69"/>
  <c r="D19" i="69"/>
  <c r="D20" i="68"/>
  <c r="I20" i="68"/>
  <c r="I19" i="69"/>
  <c r="E20" i="68"/>
  <c r="E19" i="69"/>
  <c r="CR52" i="74"/>
  <c r="DF48" i="74"/>
  <c r="H34" i="82" s="1"/>
  <c r="H34" i="84" s="1"/>
  <c r="CV52" i="74"/>
  <c r="DJ48" i="74"/>
  <c r="L34" i="82" s="1"/>
  <c r="L34" i="84" s="1"/>
  <c r="CQ52" i="74"/>
  <c r="DE48" i="74"/>
  <c r="F20" i="68"/>
  <c r="F19" i="69"/>
  <c r="CS52" i="74"/>
  <c r="DG48" i="74"/>
  <c r="I34" i="82" s="1"/>
  <c r="I34" i="84" s="1"/>
  <c r="K20" i="68"/>
  <c r="K19" i="69"/>
  <c r="K8" i="84"/>
  <c r="K8" i="83"/>
  <c r="J20" i="68"/>
  <c r="J19" i="69"/>
  <c r="C31" i="82"/>
  <c r="C31" i="84" s="1"/>
  <c r="DA52" i="74"/>
  <c r="DZ74" i="74"/>
  <c r="DM74" i="74"/>
  <c r="C6" i="75"/>
  <c r="C4" i="75"/>
  <c r="E8" i="75"/>
  <c r="EX45" i="74"/>
  <c r="DA3" i="74"/>
  <c r="EN3" i="74" s="1"/>
  <c r="EN15" i="74" s="1"/>
  <c r="EN27" i="74" s="1"/>
  <c r="EN33" i="74" s="1"/>
  <c r="EN47" i="74" s="1"/>
  <c r="EN54" i="74" s="1"/>
  <c r="CM3" i="74"/>
  <c r="FQ3" i="74"/>
  <c r="BE3" i="74"/>
  <c r="BQ3" i="74" s="1"/>
  <c r="BD15" i="74"/>
  <c r="BP15" i="74" s="1"/>
  <c r="FP15" i="74"/>
  <c r="K33" i="74"/>
  <c r="AR27" i="74"/>
  <c r="N15" i="74"/>
  <c r="AU3" i="74"/>
  <c r="O3" i="74"/>
  <c r="H4" i="68" s="1"/>
  <c r="EK45" i="74"/>
  <c r="EM74" i="74"/>
  <c r="FA56" i="74"/>
  <c r="FA74" i="74" s="1"/>
  <c r="L33" i="74"/>
  <c r="AS27" i="74"/>
  <c r="CM52" i="74"/>
  <c r="CW48" i="74"/>
  <c r="M27" i="74"/>
  <c r="AT15" i="74"/>
  <c r="FO15" i="74"/>
  <c r="BC15" i="74"/>
  <c r="BO15" i="74" s="1"/>
  <c r="DB3" i="74"/>
  <c r="EO3" i="74" s="1"/>
  <c r="EO15" i="74" s="1"/>
  <c r="EO27" i="74" s="1"/>
  <c r="EO33" i="74" s="1"/>
  <c r="EO47" i="74" s="1"/>
  <c r="EO54" i="74" s="1"/>
  <c r="CN3" i="74"/>
  <c r="C8" i="75" l="1"/>
  <c r="DE52" i="74"/>
  <c r="G34" i="82"/>
  <c r="G34" i="84" s="1"/>
  <c r="DT45" i="74"/>
  <c r="K41" i="84"/>
  <c r="K41" i="83"/>
  <c r="DF52" i="74"/>
  <c r="I8" i="84"/>
  <c r="I8" i="83"/>
  <c r="J8" i="84"/>
  <c r="J8" i="83"/>
  <c r="DG52" i="74"/>
  <c r="C8" i="84"/>
  <c r="M8" i="82"/>
  <c r="C8" i="83"/>
  <c r="DC52" i="74"/>
  <c r="DK48" i="74"/>
  <c r="DK52" i="74" s="1"/>
  <c r="DJ52" i="74"/>
  <c r="H8" i="84"/>
  <c r="H8" i="83"/>
  <c r="G8" i="84"/>
  <c r="G8" i="83"/>
  <c r="E8" i="84"/>
  <c r="E8" i="83"/>
  <c r="D8" i="84"/>
  <c r="D8" i="83"/>
  <c r="F8" i="84"/>
  <c r="F8" i="83"/>
  <c r="L8" i="84"/>
  <c r="L8" i="83"/>
  <c r="DB52" i="74"/>
  <c r="EA3" i="74"/>
  <c r="EA15" i="74" s="1"/>
  <c r="EA27" i="74" s="1"/>
  <c r="EA33" i="74" s="1"/>
  <c r="EA47" i="74" s="1"/>
  <c r="EA54" i="74" s="1"/>
  <c r="CA3" i="74"/>
  <c r="DN3" i="74" s="1"/>
  <c r="CW52" i="74"/>
  <c r="C48" i="74"/>
  <c r="K47" i="74"/>
  <c r="AR33" i="74"/>
  <c r="CM15" i="74"/>
  <c r="CA15" i="74" s="1"/>
  <c r="DA15" i="74"/>
  <c r="BE15" i="74"/>
  <c r="BQ15" i="74" s="1"/>
  <c r="FQ15" i="74"/>
  <c r="M33" i="74"/>
  <c r="AT27" i="74"/>
  <c r="O15" i="74"/>
  <c r="P3" i="74"/>
  <c r="I4" i="68" s="1"/>
  <c r="AV3" i="74"/>
  <c r="CO3" i="74"/>
  <c r="DC3" i="74"/>
  <c r="EP3" i="74" s="1"/>
  <c r="EP15" i="74" s="1"/>
  <c r="EP27" i="74" s="1"/>
  <c r="EP33" i="74" s="1"/>
  <c r="EP47" i="74" s="1"/>
  <c r="EP54" i="74" s="1"/>
  <c r="BD27" i="74"/>
  <c r="BP27" i="74" s="1"/>
  <c r="FP27" i="74"/>
  <c r="FR3" i="74"/>
  <c r="BF3" i="74"/>
  <c r="BR3" i="74" s="1"/>
  <c r="CN15" i="74"/>
  <c r="CB15" i="74" s="1"/>
  <c r="DB15" i="74"/>
  <c r="CB3" i="74"/>
  <c r="DO3" i="74" s="1"/>
  <c r="EB3" i="74"/>
  <c r="EB15" i="74" s="1"/>
  <c r="EB27" i="74" s="1"/>
  <c r="EB33" i="74" s="1"/>
  <c r="EB47" i="74" s="1"/>
  <c r="EB54" i="74" s="1"/>
  <c r="L47" i="74"/>
  <c r="AS33" i="74"/>
  <c r="N27" i="74"/>
  <c r="AU15" i="74"/>
  <c r="FO27" i="74"/>
  <c r="BC27" i="74"/>
  <c r="BO27" i="74" s="1"/>
  <c r="E41" i="84" l="1"/>
  <c r="E41" i="83"/>
  <c r="F41" i="84"/>
  <c r="F41" i="83"/>
  <c r="D41" i="84"/>
  <c r="D41" i="83"/>
  <c r="N8" i="83"/>
  <c r="H41" i="84"/>
  <c r="H41" i="83"/>
  <c r="I41" i="84"/>
  <c r="I41" i="83"/>
  <c r="G41" i="84"/>
  <c r="G41" i="83"/>
  <c r="C41" i="84"/>
  <c r="C41" i="83"/>
  <c r="M41" i="82"/>
  <c r="L41" i="84"/>
  <c r="L41" i="83"/>
  <c r="N8" i="84"/>
  <c r="J41" i="84"/>
  <c r="J41" i="83"/>
  <c r="FB3" i="74"/>
  <c r="FB15" i="74" s="1"/>
  <c r="FB27" i="74" s="1"/>
  <c r="FB33" i="74" s="1"/>
  <c r="FB47" i="74" s="1"/>
  <c r="FB54" i="74" s="1"/>
  <c r="DN15" i="74"/>
  <c r="DN27" i="74" s="1"/>
  <c r="DN33" i="74" s="1"/>
  <c r="DN47" i="74" s="1"/>
  <c r="DN54" i="74" s="1"/>
  <c r="DO15" i="74"/>
  <c r="DO27" i="74" s="1"/>
  <c r="DO33" i="74" s="1"/>
  <c r="DO47" i="74" s="1"/>
  <c r="DO54" i="74" s="1"/>
  <c r="FC3" i="74"/>
  <c r="FC15" i="74" s="1"/>
  <c r="FC27" i="74" s="1"/>
  <c r="FC33" i="74" s="1"/>
  <c r="FC47" i="74" s="1"/>
  <c r="FC54" i="74" s="1"/>
  <c r="CP3" i="74"/>
  <c r="DD3" i="74"/>
  <c r="EQ3" i="74" s="1"/>
  <c r="EQ15" i="74" s="1"/>
  <c r="EQ27" i="74" s="1"/>
  <c r="EQ33" i="74" s="1"/>
  <c r="EQ47" i="74" s="1"/>
  <c r="EQ54" i="74" s="1"/>
  <c r="M47" i="74"/>
  <c r="AT33" i="74"/>
  <c r="BF15" i="74"/>
  <c r="BR15" i="74" s="1"/>
  <c r="FR15" i="74"/>
  <c r="P15" i="74"/>
  <c r="Q3" i="74"/>
  <c r="J4" i="68" s="1"/>
  <c r="AW3" i="74"/>
  <c r="EC3" i="74"/>
  <c r="EC15" i="74" s="1"/>
  <c r="EC27" i="74" s="1"/>
  <c r="EC33" i="74" s="1"/>
  <c r="EC47" i="74" s="1"/>
  <c r="EC54" i="74" s="1"/>
  <c r="CC3" i="74"/>
  <c r="DP3" i="74" s="1"/>
  <c r="FO33" i="74"/>
  <c r="BC33" i="74"/>
  <c r="BO33" i="74" s="1"/>
  <c r="BD33" i="74"/>
  <c r="BP33" i="74" s="1"/>
  <c r="FP33" i="74"/>
  <c r="BG3" i="74"/>
  <c r="BS3" i="74" s="1"/>
  <c r="FS3" i="74"/>
  <c r="K54" i="74"/>
  <c r="AR47" i="74"/>
  <c r="N33" i="74"/>
  <c r="AU27" i="74"/>
  <c r="L54" i="74"/>
  <c r="AS47" i="74"/>
  <c r="CM27" i="74"/>
  <c r="CA27" i="74" s="1"/>
  <c r="DA27" i="74"/>
  <c r="CN27" i="74"/>
  <c r="CB27" i="74" s="1"/>
  <c r="DB27" i="74"/>
  <c r="O27" i="74"/>
  <c r="AV15" i="74"/>
  <c r="BE27" i="74"/>
  <c r="BQ27" i="74" s="1"/>
  <c r="FQ27" i="74"/>
  <c r="DC15" i="74"/>
  <c r="CO15" i="74"/>
  <c r="CC15" i="74" s="1"/>
  <c r="C52" i="74"/>
  <c r="F48" i="74"/>
  <c r="F52" i="74" s="1"/>
  <c r="M41" i="83" l="1"/>
  <c r="M41" i="84"/>
  <c r="N41" i="83"/>
  <c r="N41" i="84"/>
  <c r="O33" i="74"/>
  <c r="AV27" i="74"/>
  <c r="N47" i="74"/>
  <c r="AU33" i="74"/>
  <c r="ED3" i="74"/>
  <c r="ED15" i="74" s="1"/>
  <c r="ED27" i="74" s="1"/>
  <c r="ED33" i="74" s="1"/>
  <c r="ED47" i="74" s="1"/>
  <c r="ED54" i="74" s="1"/>
  <c r="CD3" i="74"/>
  <c r="DQ3" i="74" s="1"/>
  <c r="CN33" i="74"/>
  <c r="DB33" i="74"/>
  <c r="DB47" i="74" s="1"/>
  <c r="DP15" i="74"/>
  <c r="DP27" i="74" s="1"/>
  <c r="DP33" i="74" s="1"/>
  <c r="DP47" i="74" s="1"/>
  <c r="DP54" i="74" s="1"/>
  <c r="FD3" i="74"/>
  <c r="FD15" i="74" s="1"/>
  <c r="FD27" i="74" s="1"/>
  <c r="FD33" i="74" s="1"/>
  <c r="FD47" i="74" s="1"/>
  <c r="FD54" i="74" s="1"/>
  <c r="BH3" i="74"/>
  <c r="BT3" i="74" s="1"/>
  <c r="FT3" i="74"/>
  <c r="BE33" i="74"/>
  <c r="BQ33" i="74" s="1"/>
  <c r="FQ33" i="74"/>
  <c r="DC27" i="74"/>
  <c r="CO27" i="74"/>
  <c r="CC27" i="74" s="1"/>
  <c r="L65" i="74"/>
  <c r="AS65" i="74" s="1"/>
  <c r="AS54" i="74"/>
  <c r="CM33" i="74"/>
  <c r="DA33" i="74"/>
  <c r="DA47" i="74" s="1"/>
  <c r="K65" i="74"/>
  <c r="AR65" i="74" s="1"/>
  <c r="AR54" i="74"/>
  <c r="Q15" i="74"/>
  <c r="AX3" i="74"/>
  <c r="R3" i="74"/>
  <c r="K4" i="68" s="1"/>
  <c r="DD15" i="74"/>
  <c r="CP15" i="74"/>
  <c r="CD15" i="74" s="1"/>
  <c r="M54" i="74"/>
  <c r="AT47" i="74"/>
  <c r="FS15" i="74"/>
  <c r="BG15" i="74"/>
  <c r="BS15" i="74" s="1"/>
  <c r="BF27" i="74"/>
  <c r="BR27" i="74" s="1"/>
  <c r="FR27" i="74"/>
  <c r="DE3" i="74"/>
  <c r="ER3" i="74" s="1"/>
  <c r="ER15" i="74" s="1"/>
  <c r="ER27" i="74" s="1"/>
  <c r="ER33" i="74" s="1"/>
  <c r="ER47" i="74" s="1"/>
  <c r="ER54" i="74" s="1"/>
  <c r="CQ3" i="74"/>
  <c r="P27" i="74"/>
  <c r="AW15" i="74"/>
  <c r="P33" i="74" l="1"/>
  <c r="AW27" i="74"/>
  <c r="FU3" i="74"/>
  <c r="BI3" i="74"/>
  <c r="BU3" i="74" s="1"/>
  <c r="CN65" i="74"/>
  <c r="DB65" i="74"/>
  <c r="DC33" i="74"/>
  <c r="DC47" i="74" s="1"/>
  <c r="CO33" i="74"/>
  <c r="CN47" i="74"/>
  <c r="CB33" i="74"/>
  <c r="N54" i="74"/>
  <c r="AU47" i="74"/>
  <c r="Q27" i="74"/>
  <c r="AX15" i="74"/>
  <c r="FS27" i="74"/>
  <c r="BG27" i="74"/>
  <c r="BS27" i="74" s="1"/>
  <c r="CE3" i="74"/>
  <c r="DR3" i="74" s="1"/>
  <c r="EE3" i="74"/>
  <c r="EE15" i="74" s="1"/>
  <c r="EE27" i="74" s="1"/>
  <c r="EE33" i="74" s="1"/>
  <c r="EE47" i="74" s="1"/>
  <c r="EE54" i="74" s="1"/>
  <c r="DD27" i="74"/>
  <c r="CP27" i="74"/>
  <c r="CD27" i="74" s="1"/>
  <c r="DA54" i="74"/>
  <c r="CM54" i="74"/>
  <c r="CM47" i="74"/>
  <c r="CA33" i="74"/>
  <c r="DF3" i="74"/>
  <c r="ES3" i="74" s="1"/>
  <c r="ES15" i="74" s="1"/>
  <c r="ES27" i="74" s="1"/>
  <c r="ES33" i="74" s="1"/>
  <c r="ES47" i="74" s="1"/>
  <c r="ES54" i="74" s="1"/>
  <c r="CR3" i="74"/>
  <c r="O47" i="74"/>
  <c r="AV33" i="74"/>
  <c r="BH15" i="74"/>
  <c r="BT15" i="74" s="1"/>
  <c r="FT15" i="74"/>
  <c r="CQ15" i="74"/>
  <c r="CE15" i="74" s="1"/>
  <c r="DE15" i="74"/>
  <c r="M65" i="74"/>
  <c r="AT65" i="74" s="1"/>
  <c r="AT54" i="74"/>
  <c r="R15" i="74"/>
  <c r="AY3" i="74"/>
  <c r="S3" i="74"/>
  <c r="L4" i="68" s="1"/>
  <c r="CM65" i="74"/>
  <c r="DA65" i="74"/>
  <c r="DB54" i="74"/>
  <c r="CN54" i="74"/>
  <c r="DQ15" i="74"/>
  <c r="DQ27" i="74" s="1"/>
  <c r="DQ33" i="74" s="1"/>
  <c r="DQ47" i="74" s="1"/>
  <c r="DQ54" i="74" s="1"/>
  <c r="FE3" i="74"/>
  <c r="FE15" i="74" s="1"/>
  <c r="FE27" i="74" s="1"/>
  <c r="FE33" i="74" s="1"/>
  <c r="FE47" i="74" s="1"/>
  <c r="FE54" i="74" s="1"/>
  <c r="BF33" i="74"/>
  <c r="BR33" i="74" s="1"/>
  <c r="FR33" i="74"/>
  <c r="DR15" i="74" l="1"/>
  <c r="DR27" i="74" s="1"/>
  <c r="DR33" i="74" s="1"/>
  <c r="DR47" i="74" s="1"/>
  <c r="DR54" i="74" s="1"/>
  <c r="FF3" i="74"/>
  <c r="FF15" i="74" s="1"/>
  <c r="FF27" i="74" s="1"/>
  <c r="FF33" i="74" s="1"/>
  <c r="FF47" i="74" s="1"/>
  <c r="FF54" i="74" s="1"/>
  <c r="N65" i="74"/>
  <c r="AU65" i="74" s="1"/>
  <c r="AU54" i="74"/>
  <c r="CF3" i="74"/>
  <c r="DS3" i="74" s="1"/>
  <c r="EF3" i="74"/>
  <c r="EF15" i="74" s="1"/>
  <c r="EF27" i="74" s="1"/>
  <c r="EF33" i="74" s="1"/>
  <c r="EF47" i="74" s="1"/>
  <c r="EF54" i="74" s="1"/>
  <c r="BI15" i="74"/>
  <c r="BU15" i="74" s="1"/>
  <c r="FU15" i="74"/>
  <c r="CO47" i="74"/>
  <c r="CC33" i="74"/>
  <c r="R27" i="74"/>
  <c r="AY15" i="74"/>
  <c r="O54" i="74"/>
  <c r="AV47" i="74"/>
  <c r="Q33" i="74"/>
  <c r="AX27" i="74"/>
  <c r="CO54" i="74"/>
  <c r="DC54" i="74"/>
  <c r="CQ27" i="74"/>
  <c r="CE27" i="74" s="1"/>
  <c r="DE27" i="74"/>
  <c r="BH27" i="74"/>
  <c r="BT27" i="74" s="1"/>
  <c r="FT27" i="74"/>
  <c r="DD33" i="74"/>
  <c r="DD47" i="74" s="1"/>
  <c r="CP33" i="74"/>
  <c r="BJ3" i="74"/>
  <c r="BV3" i="74" s="1"/>
  <c r="FV3" i="74"/>
  <c r="FS33" i="74"/>
  <c r="BG33" i="74"/>
  <c r="BS33" i="74" s="1"/>
  <c r="CS3" i="74"/>
  <c r="DG3" i="74"/>
  <c r="ET3" i="74" s="1"/>
  <c r="ET15" i="74" s="1"/>
  <c r="ET27" i="74" s="1"/>
  <c r="ET33" i="74" s="1"/>
  <c r="ET47" i="74" s="1"/>
  <c r="ET54" i="74" s="1"/>
  <c r="T3" i="74"/>
  <c r="M4" i="68" s="1"/>
  <c r="S15" i="74"/>
  <c r="AZ3" i="74"/>
  <c r="DC65" i="74"/>
  <c r="CO65" i="74"/>
  <c r="CR15" i="74"/>
  <c r="CF15" i="74" s="1"/>
  <c r="DF15" i="74"/>
  <c r="P47" i="74"/>
  <c r="AW33" i="74"/>
  <c r="CT3" i="74" l="1"/>
  <c r="DH3" i="74"/>
  <c r="EU3" i="74" s="1"/>
  <c r="EU15" i="74" s="1"/>
  <c r="EU27" i="74" s="1"/>
  <c r="EU33" i="74" s="1"/>
  <c r="EU47" i="74" s="1"/>
  <c r="EU54" i="74" s="1"/>
  <c r="BI27" i="74"/>
  <c r="BU27" i="74" s="1"/>
  <c r="FU27" i="74"/>
  <c r="BJ15" i="74"/>
  <c r="BV15" i="74" s="1"/>
  <c r="FV15" i="74"/>
  <c r="CP54" i="74"/>
  <c r="DD54" i="74"/>
  <c r="BH33" i="74"/>
  <c r="BT33" i="74" s="1"/>
  <c r="FT33" i="74"/>
  <c r="EG3" i="74"/>
  <c r="EG15" i="74" s="1"/>
  <c r="EG27" i="74" s="1"/>
  <c r="EG33" i="74" s="1"/>
  <c r="EG47" i="74" s="1"/>
  <c r="EG54" i="74" s="1"/>
  <c r="CG3" i="74"/>
  <c r="DT3" i="74" s="1"/>
  <c r="CD33" i="74"/>
  <c r="CP47" i="74"/>
  <c r="Q47" i="74"/>
  <c r="AX33" i="74"/>
  <c r="R33" i="74"/>
  <c r="AY27" i="74"/>
  <c r="DG15" i="74"/>
  <c r="CS15" i="74"/>
  <c r="CG15" i="74" s="1"/>
  <c r="DD65" i="74"/>
  <c r="CP65" i="74"/>
  <c r="CR27" i="74"/>
  <c r="CF27" i="74" s="1"/>
  <c r="DF27" i="74"/>
  <c r="P54" i="74"/>
  <c r="AW47" i="74"/>
  <c r="S27" i="74"/>
  <c r="AZ15" i="74"/>
  <c r="CQ33" i="74"/>
  <c r="DE33" i="74"/>
  <c r="DE47" i="74" s="1"/>
  <c r="T15" i="74"/>
  <c r="BA3" i="74"/>
  <c r="BK3" i="74"/>
  <c r="BW3" i="74" s="1"/>
  <c r="FW3" i="74"/>
  <c r="O65" i="74"/>
  <c r="AV65" i="74" s="1"/>
  <c r="AV54" i="74"/>
  <c r="DS15" i="74"/>
  <c r="DS27" i="74" s="1"/>
  <c r="DS33" i="74" s="1"/>
  <c r="DS47" i="74" s="1"/>
  <c r="DS54" i="74" s="1"/>
  <c r="FG3" i="74"/>
  <c r="FG15" i="74" s="1"/>
  <c r="FG27" i="74" s="1"/>
  <c r="FG33" i="74" s="1"/>
  <c r="FG47" i="74" s="1"/>
  <c r="FG54" i="74" s="1"/>
  <c r="Q54" i="74" l="1"/>
  <c r="AX47" i="74"/>
  <c r="DG27" i="74"/>
  <c r="CS27" i="74"/>
  <c r="CG27" i="74" s="1"/>
  <c r="DI3" i="74"/>
  <c r="EV3" i="74" s="1"/>
  <c r="EV15" i="74" s="1"/>
  <c r="EV27" i="74" s="1"/>
  <c r="EV33" i="74" s="1"/>
  <c r="EV47" i="74" s="1"/>
  <c r="EV54" i="74" s="1"/>
  <c r="CU3" i="74"/>
  <c r="CQ47" i="74"/>
  <c r="CE33" i="74"/>
  <c r="P65" i="74"/>
  <c r="AW65" i="74" s="1"/>
  <c r="AW54" i="74"/>
  <c r="BJ27" i="74"/>
  <c r="BV27" i="74" s="1"/>
  <c r="FV27" i="74"/>
  <c r="DE54" i="74"/>
  <c r="CQ54" i="74"/>
  <c r="BL3" i="74"/>
  <c r="BX3" i="74" s="1"/>
  <c r="FX3" i="74"/>
  <c r="FW15" i="74"/>
  <c r="BK15" i="74"/>
  <c r="BW15" i="74" s="1"/>
  <c r="AY33" i="74"/>
  <c r="R47" i="74"/>
  <c r="CR33" i="74"/>
  <c r="DF33" i="74"/>
  <c r="DF47" i="74" s="1"/>
  <c r="DH15" i="74"/>
  <c r="CT15" i="74"/>
  <c r="CH15" i="74" s="1"/>
  <c r="CQ65" i="74"/>
  <c r="DE65" i="74"/>
  <c r="T27" i="74"/>
  <c r="BA15" i="74"/>
  <c r="S33" i="74"/>
  <c r="AZ27" i="74"/>
  <c r="BI33" i="74"/>
  <c r="BU33" i="74" s="1"/>
  <c r="FU33" i="74"/>
  <c r="DT15" i="74"/>
  <c r="DT27" i="74" s="1"/>
  <c r="DT33" i="74" s="1"/>
  <c r="DT47" i="74" s="1"/>
  <c r="DT54" i="74" s="1"/>
  <c r="FH3" i="74"/>
  <c r="FH15" i="74" s="1"/>
  <c r="FH27" i="74" s="1"/>
  <c r="FH33" i="74" s="1"/>
  <c r="FH47" i="74" s="1"/>
  <c r="FH54" i="74" s="1"/>
  <c r="EH3" i="74"/>
  <c r="EH15" i="74" s="1"/>
  <c r="EH27" i="74" s="1"/>
  <c r="EH33" i="74" s="1"/>
  <c r="EH47" i="74" s="1"/>
  <c r="EH54" i="74" s="1"/>
  <c r="CH3" i="74"/>
  <c r="DU3" i="74" s="1"/>
  <c r="BJ33" i="74" l="1"/>
  <c r="BV33" i="74" s="1"/>
  <c r="FV33" i="74"/>
  <c r="CU15" i="74"/>
  <c r="CI15" i="74" s="1"/>
  <c r="DI15" i="74"/>
  <c r="DH27" i="74"/>
  <c r="CT27" i="74"/>
  <c r="CH27" i="74" s="1"/>
  <c r="DF54" i="74"/>
  <c r="CR54" i="74"/>
  <c r="DU15" i="74"/>
  <c r="DU27" i="74" s="1"/>
  <c r="DU33" i="74" s="1"/>
  <c r="DU47" i="74" s="1"/>
  <c r="DU54" i="74" s="1"/>
  <c r="FI3" i="74"/>
  <c r="FI15" i="74" s="1"/>
  <c r="FI27" i="74" s="1"/>
  <c r="FI33" i="74" s="1"/>
  <c r="FI47" i="74" s="1"/>
  <c r="FI54" i="74" s="1"/>
  <c r="FX15" i="74"/>
  <c r="BL15" i="74"/>
  <c r="BX15" i="74" s="1"/>
  <c r="DJ3" i="74"/>
  <c r="EW3" i="74" s="1"/>
  <c r="EW15" i="74" s="1"/>
  <c r="EW27" i="74" s="1"/>
  <c r="EW33" i="74" s="1"/>
  <c r="EW47" i="74" s="1"/>
  <c r="EW54" i="74" s="1"/>
  <c r="CV3" i="74"/>
  <c r="DG33" i="74"/>
  <c r="DG47" i="74" s="1"/>
  <c r="CS33" i="74"/>
  <c r="T33" i="74"/>
  <c r="BA27" i="74"/>
  <c r="CR47" i="74"/>
  <c r="CF33" i="74"/>
  <c r="FW27" i="74"/>
  <c r="BK27" i="74"/>
  <c r="BW27" i="74" s="1"/>
  <c r="S47" i="74"/>
  <c r="AZ33" i="74"/>
  <c r="R54" i="74"/>
  <c r="AY47" i="74"/>
  <c r="CR65" i="74"/>
  <c r="DF65" i="74"/>
  <c r="CI3" i="74"/>
  <c r="DV3" i="74" s="1"/>
  <c r="EI3" i="74"/>
  <c r="EI15" i="74" s="1"/>
  <c r="EI27" i="74" s="1"/>
  <c r="EI33" i="74" s="1"/>
  <c r="EI47" i="74" s="1"/>
  <c r="EI54" i="74" s="1"/>
  <c r="Q65" i="74"/>
  <c r="AX65" i="74" s="1"/>
  <c r="AX54" i="74"/>
  <c r="CS54" i="74" l="1"/>
  <c r="DG54" i="74"/>
  <c r="FJ3" i="74"/>
  <c r="FJ15" i="74" s="1"/>
  <c r="FJ27" i="74" s="1"/>
  <c r="FJ33" i="74" s="1"/>
  <c r="FJ47" i="74" s="1"/>
  <c r="FJ54" i="74" s="1"/>
  <c r="DV15" i="74"/>
  <c r="DV27" i="74" s="1"/>
  <c r="DV33" i="74" s="1"/>
  <c r="DV47" i="74" s="1"/>
  <c r="DV54" i="74" s="1"/>
  <c r="R65" i="74"/>
  <c r="AY65" i="74" s="1"/>
  <c r="AY54" i="74"/>
  <c r="S54" i="74"/>
  <c r="AZ47" i="74"/>
  <c r="CU27" i="74"/>
  <c r="CI27" i="74" s="1"/>
  <c r="DI27" i="74"/>
  <c r="BL27" i="74"/>
  <c r="BX27" i="74" s="1"/>
  <c r="FX27" i="74"/>
  <c r="CJ3" i="74"/>
  <c r="DW3" i="74" s="1"/>
  <c r="EJ3" i="74"/>
  <c r="EJ15" i="74" s="1"/>
  <c r="EJ27" i="74" s="1"/>
  <c r="EJ33" i="74" s="1"/>
  <c r="EJ47" i="74" s="1"/>
  <c r="EJ54" i="74" s="1"/>
  <c r="DG65" i="74"/>
  <c r="CS65" i="74"/>
  <c r="T47" i="74"/>
  <c r="BA33" i="74"/>
  <c r="FW33" i="74"/>
  <c r="BK33" i="74"/>
  <c r="BW33" i="74" s="1"/>
  <c r="CS47" i="74"/>
  <c r="CG33" i="74"/>
  <c r="CV15" i="74"/>
  <c r="CJ15" i="74" s="1"/>
  <c r="DJ15" i="74"/>
  <c r="DH33" i="74"/>
  <c r="DH47" i="74" s="1"/>
  <c r="CT33" i="74"/>
  <c r="CU33" i="74" l="1"/>
  <c r="DI33" i="74"/>
  <c r="DI47" i="74" s="1"/>
  <c r="CV27" i="74"/>
  <c r="CJ27" i="74" s="1"/>
  <c r="DJ27" i="74"/>
  <c r="S65" i="74"/>
  <c r="AZ65" i="74" s="1"/>
  <c r="AZ54" i="74"/>
  <c r="CH33" i="74"/>
  <c r="CT47" i="74"/>
  <c r="DW15" i="74"/>
  <c r="DW27" i="74" s="1"/>
  <c r="DW33" i="74" s="1"/>
  <c r="DW47" i="74" s="1"/>
  <c r="DW54" i="74" s="1"/>
  <c r="FK3" i="74"/>
  <c r="FK15" i="74" s="1"/>
  <c r="FK27" i="74" s="1"/>
  <c r="FK33" i="74" s="1"/>
  <c r="FK47" i="74" s="1"/>
  <c r="FK54" i="74" s="1"/>
  <c r="DH65" i="74"/>
  <c r="CT65" i="74"/>
  <c r="BL33" i="74"/>
  <c r="BX33" i="74" s="1"/>
  <c r="FX33" i="74"/>
  <c r="T54" i="74"/>
  <c r="BA47" i="74"/>
  <c r="CT54" i="74"/>
  <c r="DH54" i="74"/>
  <c r="DI54" i="74" l="1"/>
  <c r="CU54" i="74"/>
  <c r="CV33" i="74"/>
  <c r="DJ33" i="74"/>
  <c r="DJ47" i="74" s="1"/>
  <c r="T65" i="74"/>
  <c r="BA65" i="74" s="1"/>
  <c r="BA54" i="74"/>
  <c r="CU65" i="74"/>
  <c r="DI65" i="74"/>
  <c r="CU47" i="74"/>
  <c r="CI33" i="74"/>
  <c r="DJ54" i="74" l="1"/>
  <c r="CV54" i="74"/>
  <c r="CV65" i="74"/>
  <c r="DJ65" i="74"/>
  <c r="CV47" i="74"/>
  <c r="CJ33" i="74"/>
  <c r="A35" i="63" l="1"/>
  <c r="C35" i="63" s="1"/>
  <c r="A34" i="63"/>
  <c r="C34" i="63" s="1"/>
  <c r="B34" i="63" l="1"/>
  <c r="D34" i="63"/>
  <c r="G34" i="63" s="1"/>
  <c r="B35" i="63"/>
  <c r="F34" i="63"/>
  <c r="D35" i="63"/>
  <c r="G35" i="63" s="1"/>
  <c r="H34" i="63"/>
  <c r="F35" i="63"/>
  <c r="H35" i="63"/>
  <c r="E34" i="63"/>
  <c r="E35" i="63"/>
  <c r="B45" i="63"/>
  <c r="B44" i="63"/>
  <c r="B43" i="63"/>
  <c r="C20" i="71" l="1"/>
  <c r="C41" i="59"/>
  <c r="F27" i="71"/>
  <c r="B27" i="71"/>
  <c r="C1" i="71"/>
  <c r="C1" i="59"/>
  <c r="I10" i="30" l="1"/>
  <c r="L10" i="30"/>
  <c r="K5" i="94" l="1"/>
  <c r="G5" i="94"/>
  <c r="J5" i="94"/>
  <c r="F5" i="94"/>
  <c r="C5" i="94"/>
  <c r="I5" i="94"/>
  <c r="E5" i="94"/>
  <c r="L5" i="94"/>
  <c r="H5" i="94"/>
  <c r="D5" i="94"/>
  <c r="C14" i="46"/>
  <c r="D14" i="46"/>
  <c r="E14" i="46"/>
  <c r="F14" i="46"/>
  <c r="G14" i="46"/>
  <c r="H14" i="46"/>
  <c r="I14" i="46"/>
  <c r="J14" i="46"/>
  <c r="K14" i="46"/>
  <c r="L14" i="46"/>
  <c r="C16" i="46"/>
  <c r="D16" i="46"/>
  <c r="E16" i="46"/>
  <c r="F16" i="46"/>
  <c r="G16" i="46"/>
  <c r="H16" i="46"/>
  <c r="I16" i="46"/>
  <c r="J16" i="46"/>
  <c r="K16" i="46"/>
  <c r="L16" i="46"/>
  <c r="C17" i="46"/>
  <c r="D17" i="46"/>
  <c r="E17" i="46"/>
  <c r="F17" i="46"/>
  <c r="G17" i="46"/>
  <c r="H17" i="46"/>
  <c r="I17" i="46"/>
  <c r="J17" i="46"/>
  <c r="K17" i="46"/>
  <c r="L17" i="46"/>
  <c r="D13" i="46"/>
  <c r="E13" i="46"/>
  <c r="F13" i="46"/>
  <c r="G13" i="46"/>
  <c r="H13" i="46"/>
  <c r="I13" i="46"/>
  <c r="J13" i="46"/>
  <c r="K13" i="46"/>
  <c r="L13" i="46"/>
  <c r="C13" i="46"/>
  <c r="GJ52" i="30"/>
  <c r="GI52" i="30"/>
  <c r="GH52" i="30"/>
  <c r="GG52" i="30"/>
  <c r="GF52" i="30"/>
  <c r="GE52" i="30"/>
  <c r="GD52" i="30"/>
  <c r="GC52" i="30"/>
  <c r="GB52" i="30"/>
  <c r="GA52" i="30"/>
  <c r="FS52" i="30"/>
  <c r="FR52" i="30"/>
  <c r="FQ52" i="30"/>
  <c r="FP52" i="30"/>
  <c r="FO52" i="30"/>
  <c r="FN52" i="30"/>
  <c r="FM52" i="30"/>
  <c r="FL52" i="30"/>
  <c r="FK52" i="30"/>
  <c r="FJ52" i="30"/>
  <c r="FC52" i="30"/>
  <c r="FB52" i="30"/>
  <c r="FA52" i="30"/>
  <c r="EZ52" i="30"/>
  <c r="EY52" i="30"/>
  <c r="EX52" i="30"/>
  <c r="EW52" i="30"/>
  <c r="EV52" i="30"/>
  <c r="EU52" i="30"/>
  <c r="ET52" i="30"/>
  <c r="CV52" i="30"/>
  <c r="DM52" i="30" s="1"/>
  <c r="EC52" i="30" s="1"/>
  <c r="ES52" i="30" s="1"/>
  <c r="FI52" i="30" s="1"/>
  <c r="FZ52" i="30" s="1"/>
  <c r="AY52" i="30"/>
  <c r="DF52" i="30" s="1"/>
  <c r="DW52" i="30" s="1"/>
  <c r="AX52" i="30"/>
  <c r="DE52" i="30" s="1"/>
  <c r="DV52" i="30" s="1"/>
  <c r="AW52" i="30"/>
  <c r="DD52" i="30" s="1"/>
  <c r="DU52" i="30" s="1"/>
  <c r="AV52" i="30"/>
  <c r="DC52" i="30" s="1"/>
  <c r="DT52" i="30" s="1"/>
  <c r="AU52" i="30"/>
  <c r="DB52" i="30" s="1"/>
  <c r="DS52" i="30" s="1"/>
  <c r="AT52" i="30"/>
  <c r="DA52" i="30" s="1"/>
  <c r="DR52" i="30" s="1"/>
  <c r="AS52" i="30"/>
  <c r="CZ52" i="30" s="1"/>
  <c r="DQ52" i="30" s="1"/>
  <c r="AR52" i="30"/>
  <c r="AQ52" i="30"/>
  <c r="CX52" i="30" s="1"/>
  <c r="DO52" i="30" s="1"/>
  <c r="AP52" i="30"/>
  <c r="C6" i="46"/>
  <c r="I6" i="46"/>
  <c r="J6" i="46"/>
  <c r="K6" i="46"/>
  <c r="BC52" i="30" l="1"/>
  <c r="FG52" i="30"/>
  <c r="GN52" i="30"/>
  <c r="FW52" i="30"/>
  <c r="CW52" i="30"/>
  <c r="EM52" i="30"/>
  <c r="D39" i="46"/>
  <c r="H39" i="46"/>
  <c r="I39" i="46"/>
  <c r="C39" i="46"/>
  <c r="J39" i="46"/>
  <c r="EE52" i="30"/>
  <c r="EG52" i="30"/>
  <c r="EH52" i="30"/>
  <c r="EJ52" i="30"/>
  <c r="EK52" i="30"/>
  <c r="EI52" i="30"/>
  <c r="ED52" i="30"/>
  <c r="EL52" i="30"/>
  <c r="CY52" i="30"/>
  <c r="EF52" i="30" s="1"/>
  <c r="C2" i="68"/>
  <c r="C2" i="66"/>
  <c r="C2" i="65"/>
  <c r="J67" i="32"/>
  <c r="K67" i="32" s="1"/>
  <c r="L67" i="32" s="1"/>
  <c r="M67" i="32" s="1"/>
  <c r="N67" i="32" s="1"/>
  <c r="O67" i="32" s="1"/>
  <c r="P67" i="32" s="1"/>
  <c r="Q67" i="32" s="1"/>
  <c r="R67" i="32" s="1"/>
  <c r="S67" i="32" s="1"/>
  <c r="T67" i="32" s="1"/>
  <c r="U67" i="32" s="1"/>
  <c r="I50" i="32"/>
  <c r="BB13" i="70"/>
  <c r="BA13" i="70"/>
  <c r="AZ13" i="70"/>
  <c r="AY13" i="70"/>
  <c r="AX13" i="70"/>
  <c r="AW13" i="70"/>
  <c r="AV13" i="70"/>
  <c r="AU13" i="70"/>
  <c r="AT13" i="70"/>
  <c r="AS13" i="70"/>
  <c r="F13" i="70"/>
  <c r="BB12" i="70"/>
  <c r="BA12" i="70"/>
  <c r="AZ12" i="70"/>
  <c r="AY12" i="70"/>
  <c r="AX12" i="70"/>
  <c r="AW12" i="70"/>
  <c r="AV12" i="70"/>
  <c r="AU12" i="70"/>
  <c r="AT12" i="70"/>
  <c r="AS12" i="70"/>
  <c r="F12" i="70"/>
  <c r="BB11" i="70"/>
  <c r="BA11" i="70"/>
  <c r="AZ11" i="70"/>
  <c r="AY11" i="70"/>
  <c r="AX11" i="70"/>
  <c r="AW11" i="70"/>
  <c r="AV11" i="70"/>
  <c r="AU11" i="70"/>
  <c r="AT11" i="70"/>
  <c r="AS11" i="70"/>
  <c r="F11" i="70"/>
  <c r="AS14" i="70"/>
  <c r="AT14" i="70"/>
  <c r="AU14" i="70"/>
  <c r="AV14" i="70"/>
  <c r="AW14" i="70"/>
  <c r="AX14" i="70"/>
  <c r="AY14" i="70"/>
  <c r="AZ14" i="70"/>
  <c r="BA14" i="70"/>
  <c r="BB14" i="70"/>
  <c r="BB10" i="70"/>
  <c r="BA10" i="70"/>
  <c r="AZ10" i="70"/>
  <c r="AY10" i="70"/>
  <c r="AX10" i="70"/>
  <c r="AW10" i="70"/>
  <c r="AV10" i="70"/>
  <c r="AU10" i="70"/>
  <c r="AT10" i="70"/>
  <c r="AS10" i="70"/>
  <c r="F10" i="70"/>
  <c r="B59" i="63"/>
  <c r="B58" i="63"/>
  <c r="B57" i="63"/>
  <c r="B25" i="63"/>
  <c r="B24" i="63"/>
  <c r="B23" i="63"/>
  <c r="B6" i="63"/>
  <c r="B5" i="63"/>
  <c r="B4" i="63"/>
  <c r="C1" i="66"/>
  <c r="C1" i="69"/>
  <c r="C1" i="65"/>
  <c r="F50" i="68"/>
  <c r="B50" i="68"/>
  <c r="C1" i="68"/>
  <c r="C2" i="59"/>
  <c r="C44" i="59"/>
  <c r="B2" i="52"/>
  <c r="E12" i="52"/>
  <c r="F12" i="52"/>
  <c r="G12" i="52"/>
  <c r="E8" i="52"/>
  <c r="F8" i="52"/>
  <c r="G8" i="52"/>
  <c r="EE53" i="30"/>
  <c r="EE57" i="30" s="1"/>
  <c r="EF53" i="30"/>
  <c r="EF57" i="30" s="1"/>
  <c r="EG53" i="30"/>
  <c r="EG57" i="30" s="1"/>
  <c r="EH53" i="30"/>
  <c r="EH57" i="30" s="1"/>
  <c r="EI53" i="30"/>
  <c r="EI57" i="30" s="1"/>
  <c r="EJ53" i="30"/>
  <c r="EJ57" i="30" s="1"/>
  <c r="EK53" i="30"/>
  <c r="EK57" i="30" s="1"/>
  <c r="EL53" i="30"/>
  <c r="EL57" i="30" s="1"/>
  <c r="EM53" i="30"/>
  <c r="EM57" i="30" s="1"/>
  <c r="ED53" i="30"/>
  <c r="FK53" i="30"/>
  <c r="FK57" i="30" s="1"/>
  <c r="FJ53" i="30"/>
  <c r="EU53" i="30"/>
  <c r="EU57" i="30" s="1"/>
  <c r="ET53" i="30"/>
  <c r="B55" i="59"/>
  <c r="D1" i="30"/>
  <c r="C1" i="70"/>
  <c r="F55" i="59"/>
  <c r="E14" i="65"/>
  <c r="F14" i="65"/>
  <c r="G14" i="65"/>
  <c r="H14" i="65"/>
  <c r="I14" i="65"/>
  <c r="J14" i="65"/>
  <c r="K14" i="65"/>
  <c r="L14" i="65"/>
  <c r="M14" i="65"/>
  <c r="D14" i="65"/>
  <c r="C12" i="71"/>
  <c r="L12" i="71"/>
  <c r="K12" i="71"/>
  <c r="J12" i="71"/>
  <c r="I12" i="71"/>
  <c r="H12" i="71"/>
  <c r="G12" i="71"/>
  <c r="F12" i="71"/>
  <c r="E12" i="71"/>
  <c r="D12" i="71"/>
  <c r="B5" i="71"/>
  <c r="I22" i="70"/>
  <c r="I20" i="70"/>
  <c r="I19" i="70"/>
  <c r="F14" i="70"/>
  <c r="C5" i="70"/>
  <c r="C4" i="70"/>
  <c r="BB20" i="70"/>
  <c r="BA20" i="70"/>
  <c r="AZ20" i="70"/>
  <c r="AY20" i="70"/>
  <c r="AX20" i="70"/>
  <c r="AW20" i="70"/>
  <c r="AV20" i="70"/>
  <c r="AU20" i="70"/>
  <c r="AT20" i="70"/>
  <c r="AS20" i="70"/>
  <c r="C10" i="69"/>
  <c r="B36" i="68"/>
  <c r="C24" i="68"/>
  <c r="C23" i="68"/>
  <c r="C11" i="68"/>
  <c r="F22" i="64"/>
  <c r="F33" i="64" s="1"/>
  <c r="F28" i="64"/>
  <c r="F27" i="64"/>
  <c r="O23" i="64"/>
  <c r="N23" i="64"/>
  <c r="M23" i="64"/>
  <c r="L23" i="64"/>
  <c r="K23" i="64"/>
  <c r="J23" i="64"/>
  <c r="I23" i="64"/>
  <c r="H23" i="64"/>
  <c r="G23" i="64"/>
  <c r="F23" i="64"/>
  <c r="O22" i="64"/>
  <c r="O33" i="64" s="1"/>
  <c r="N22" i="64"/>
  <c r="N33" i="64" s="1"/>
  <c r="M22" i="64"/>
  <c r="M33" i="64" s="1"/>
  <c r="L22" i="64"/>
  <c r="L33" i="64" s="1"/>
  <c r="K22" i="64"/>
  <c r="K33" i="64" s="1"/>
  <c r="J22" i="64"/>
  <c r="J33" i="64" s="1"/>
  <c r="I22" i="64"/>
  <c r="I33" i="64" s="1"/>
  <c r="H22" i="64"/>
  <c r="H33" i="64" s="1"/>
  <c r="G22" i="64"/>
  <c r="G33" i="64" s="1"/>
  <c r="BB16" i="64"/>
  <c r="BA16" i="64"/>
  <c r="AZ16" i="64"/>
  <c r="AY16" i="64"/>
  <c r="AX16" i="64"/>
  <c r="AW16" i="64"/>
  <c r="AV16" i="64"/>
  <c r="AU16" i="64"/>
  <c r="AT16" i="64"/>
  <c r="AS16" i="64"/>
  <c r="S16" i="64"/>
  <c r="BB15" i="64"/>
  <c r="BA15" i="64"/>
  <c r="AZ15" i="64"/>
  <c r="AY15" i="64"/>
  <c r="AX15" i="64"/>
  <c r="AW15" i="64"/>
  <c r="AV15" i="64"/>
  <c r="AU15" i="64"/>
  <c r="AT15" i="64"/>
  <c r="AS15" i="64"/>
  <c r="S15" i="64"/>
  <c r="BB14" i="64"/>
  <c r="BA14" i="64"/>
  <c r="AZ14" i="64"/>
  <c r="AY14" i="64"/>
  <c r="AX14" i="64"/>
  <c r="AW14" i="64"/>
  <c r="AV14" i="64"/>
  <c r="AU14" i="64"/>
  <c r="AT14" i="64"/>
  <c r="AS14" i="64"/>
  <c r="S14" i="64"/>
  <c r="BB13" i="64"/>
  <c r="BA13" i="64"/>
  <c r="AZ13" i="64"/>
  <c r="AY13" i="64"/>
  <c r="AX13" i="64"/>
  <c r="AW13" i="64"/>
  <c r="AV13" i="64"/>
  <c r="AU13" i="64"/>
  <c r="AT13" i="64"/>
  <c r="AS13" i="64"/>
  <c r="S13" i="64"/>
  <c r="P7" i="64"/>
  <c r="P6" i="64"/>
  <c r="F17" i="64"/>
  <c r="F20" i="64" s="1"/>
  <c r="F3" i="64"/>
  <c r="F10" i="64" s="1"/>
  <c r="AS10" i="64" s="1"/>
  <c r="M7" i="46"/>
  <c r="C10" i="66"/>
  <c r="C11" i="65"/>
  <c r="M31" i="59"/>
  <c r="L31" i="59"/>
  <c r="K31" i="59"/>
  <c r="J31" i="59"/>
  <c r="I31" i="59"/>
  <c r="H31" i="59"/>
  <c r="G31" i="59"/>
  <c r="F31" i="59"/>
  <c r="E31" i="59"/>
  <c r="D31" i="59"/>
  <c r="CV58" i="30"/>
  <c r="M15" i="59"/>
  <c r="L15" i="59"/>
  <c r="K15" i="59"/>
  <c r="J15" i="59"/>
  <c r="I15" i="59"/>
  <c r="H15" i="59"/>
  <c r="G15" i="59"/>
  <c r="F15" i="59"/>
  <c r="E15" i="59"/>
  <c r="D15" i="59"/>
  <c r="R62" i="30"/>
  <c r="Q62" i="30"/>
  <c r="P62" i="30"/>
  <c r="O62" i="30"/>
  <c r="N62" i="30"/>
  <c r="M62" i="30"/>
  <c r="L62" i="30"/>
  <c r="K62" i="30"/>
  <c r="J62" i="30"/>
  <c r="C11" i="59"/>
  <c r="D41" i="30"/>
  <c r="D40" i="30"/>
  <c r="FS62" i="30"/>
  <c r="FR62" i="30"/>
  <c r="FQ62" i="30"/>
  <c r="FP62" i="30"/>
  <c r="FO62" i="30"/>
  <c r="FN62" i="30"/>
  <c r="FM62" i="30"/>
  <c r="FL62" i="30"/>
  <c r="FK62" i="30"/>
  <c r="FJ62" i="30"/>
  <c r="FC62" i="30"/>
  <c r="FB62" i="30"/>
  <c r="FA62" i="30"/>
  <c r="EZ62" i="30"/>
  <c r="EY62" i="30"/>
  <c r="EX62" i="30"/>
  <c r="EW62" i="30"/>
  <c r="EV62" i="30"/>
  <c r="EU62" i="30"/>
  <c r="ET62" i="30"/>
  <c r="EM62" i="30"/>
  <c r="EL62" i="30"/>
  <c r="EK62" i="30"/>
  <c r="EJ62" i="30"/>
  <c r="EI62" i="30"/>
  <c r="EH62" i="30"/>
  <c r="EG62" i="30"/>
  <c r="EF62" i="30"/>
  <c r="EE62" i="30"/>
  <c r="ED62" i="30"/>
  <c r="DW62" i="30"/>
  <c r="DV62" i="30"/>
  <c r="DU62" i="30"/>
  <c r="DT62" i="30"/>
  <c r="DS62" i="30"/>
  <c r="DR62" i="30"/>
  <c r="DQ62" i="30"/>
  <c r="DP62" i="30"/>
  <c r="DO62" i="30"/>
  <c r="DN62" i="30"/>
  <c r="CV62" i="30"/>
  <c r="DM62" i="30" s="1"/>
  <c r="EC62" i="30" s="1"/>
  <c r="ES62" i="30" s="1"/>
  <c r="FI62" i="30" s="1"/>
  <c r="FZ62" i="30" s="1"/>
  <c r="GJ61" i="30"/>
  <c r="GI61" i="30"/>
  <c r="GH61" i="30"/>
  <c r="GG61" i="30"/>
  <c r="GF61" i="30"/>
  <c r="GE61" i="30"/>
  <c r="GD61" i="30"/>
  <c r="GC61" i="30"/>
  <c r="GB61" i="30"/>
  <c r="GA61" i="30"/>
  <c r="FS61" i="30"/>
  <c r="FR61" i="30"/>
  <c r="FQ61" i="30"/>
  <c r="FP61" i="30"/>
  <c r="FO61" i="30"/>
  <c r="FN61" i="30"/>
  <c r="FM61" i="30"/>
  <c r="FL61" i="30"/>
  <c r="FK61" i="30"/>
  <c r="FJ61" i="30"/>
  <c r="FC61" i="30"/>
  <c r="FB61" i="30"/>
  <c r="FA61" i="30"/>
  <c r="EZ61" i="30"/>
  <c r="EY61" i="30"/>
  <c r="EX61" i="30"/>
  <c r="EW61" i="30"/>
  <c r="EV61" i="30"/>
  <c r="EU61" i="30"/>
  <c r="ET61" i="30"/>
  <c r="EM61" i="30"/>
  <c r="EL61" i="30"/>
  <c r="EK61" i="30"/>
  <c r="EJ61" i="30"/>
  <c r="EI61" i="30"/>
  <c r="EH61" i="30"/>
  <c r="EG61" i="30"/>
  <c r="EF61" i="30"/>
  <c r="EE61" i="30"/>
  <c r="ED61" i="30"/>
  <c r="DW61" i="30"/>
  <c r="DV61" i="30"/>
  <c r="DU61" i="30"/>
  <c r="DT61" i="30"/>
  <c r="DS61" i="30"/>
  <c r="DR61" i="30"/>
  <c r="DQ61" i="30"/>
  <c r="DP61" i="30"/>
  <c r="DO61" i="30"/>
  <c r="DN61" i="30"/>
  <c r="CV61" i="30"/>
  <c r="DM61" i="30" s="1"/>
  <c r="EC61" i="30" s="1"/>
  <c r="ES61" i="30" s="1"/>
  <c r="FI61" i="30" s="1"/>
  <c r="FZ61" i="30" s="1"/>
  <c r="AY61" i="30"/>
  <c r="DF61" i="30" s="1"/>
  <c r="AX61" i="30"/>
  <c r="AW61" i="30"/>
  <c r="DD61" i="30" s="1"/>
  <c r="AV61" i="30"/>
  <c r="DC61" i="30" s="1"/>
  <c r="AU61" i="30"/>
  <c r="DB61" i="30" s="1"/>
  <c r="AT61" i="30"/>
  <c r="DA61" i="30" s="1"/>
  <c r="AS61" i="30"/>
  <c r="CZ61" i="30" s="1"/>
  <c r="AR61" i="30"/>
  <c r="CY61" i="30" s="1"/>
  <c r="AQ61" i="30"/>
  <c r="CX61" i="30" s="1"/>
  <c r="AP61" i="30"/>
  <c r="GJ60" i="30"/>
  <c r="GI60" i="30"/>
  <c r="GH60" i="30"/>
  <c r="GG60" i="30"/>
  <c r="GF60" i="30"/>
  <c r="GE60" i="30"/>
  <c r="GD60" i="30"/>
  <c r="GC60" i="30"/>
  <c r="GB60" i="30"/>
  <c r="GA60" i="30"/>
  <c r="FS60" i="30"/>
  <c r="FR60" i="30"/>
  <c r="FQ60" i="30"/>
  <c r="FP60" i="30"/>
  <c r="FO60" i="30"/>
  <c r="FN60" i="30"/>
  <c r="FM60" i="30"/>
  <c r="FL60" i="30"/>
  <c r="FK60" i="30"/>
  <c r="FJ60" i="30"/>
  <c r="FC60" i="30"/>
  <c r="FB60" i="30"/>
  <c r="FA60" i="30"/>
  <c r="EZ60" i="30"/>
  <c r="EY60" i="30"/>
  <c r="EX60" i="30"/>
  <c r="EW60" i="30"/>
  <c r="EV60" i="30"/>
  <c r="EU60" i="30"/>
  <c r="ET60" i="30"/>
  <c r="DW60" i="30"/>
  <c r="DV60" i="30"/>
  <c r="DU60" i="30"/>
  <c r="DT60" i="30"/>
  <c r="DS60" i="30"/>
  <c r="DR60" i="30"/>
  <c r="DQ60" i="30"/>
  <c r="DP60" i="30"/>
  <c r="DO60" i="30"/>
  <c r="DN60" i="30"/>
  <c r="CV60" i="30"/>
  <c r="DM60" i="30" s="1"/>
  <c r="EC60" i="30" s="1"/>
  <c r="ES60" i="30" s="1"/>
  <c r="FI60" i="30" s="1"/>
  <c r="FZ60" i="30" s="1"/>
  <c r="AY60" i="30"/>
  <c r="DF60" i="30" s="1"/>
  <c r="EM60" i="30" s="1"/>
  <c r="AX60" i="30"/>
  <c r="DE60" i="30" s="1"/>
  <c r="EL60" i="30" s="1"/>
  <c r="AW60" i="30"/>
  <c r="DD60" i="30" s="1"/>
  <c r="EK60" i="30" s="1"/>
  <c r="AV60" i="30"/>
  <c r="AU60" i="30"/>
  <c r="AT60" i="30"/>
  <c r="DA60" i="30" s="1"/>
  <c r="EH60" i="30" s="1"/>
  <c r="AS60" i="30"/>
  <c r="CZ60" i="30" s="1"/>
  <c r="EG60" i="30" s="1"/>
  <c r="AR60" i="30"/>
  <c r="CY60" i="30" s="1"/>
  <c r="EF60" i="30" s="1"/>
  <c r="AQ60" i="30"/>
  <c r="CX60" i="30" s="1"/>
  <c r="EE60" i="30" s="1"/>
  <c r="AP60" i="30"/>
  <c r="GJ59" i="30"/>
  <c r="GI59" i="30"/>
  <c r="GH59" i="30"/>
  <c r="GG59" i="30"/>
  <c r="GF59" i="30"/>
  <c r="GE59" i="30"/>
  <c r="GD59" i="30"/>
  <c r="GC59" i="30"/>
  <c r="GB59" i="30"/>
  <c r="GA59" i="30"/>
  <c r="FS59" i="30"/>
  <c r="FR59" i="30"/>
  <c r="FQ59" i="30"/>
  <c r="FP59" i="30"/>
  <c r="FO59" i="30"/>
  <c r="FN59" i="30"/>
  <c r="FM59" i="30"/>
  <c r="FL59" i="30"/>
  <c r="FK59" i="30"/>
  <c r="FJ59" i="30"/>
  <c r="FC59" i="30"/>
  <c r="FB59" i="30"/>
  <c r="FA59" i="30"/>
  <c r="EZ59" i="30"/>
  <c r="EY59" i="30"/>
  <c r="EX59" i="30"/>
  <c r="EW59" i="30"/>
  <c r="EV59" i="30"/>
  <c r="EU59" i="30"/>
  <c r="ET59" i="30"/>
  <c r="EM59" i="30"/>
  <c r="EL59" i="30"/>
  <c r="EK59" i="30"/>
  <c r="EJ59" i="30"/>
  <c r="EI59" i="30"/>
  <c r="EH59" i="30"/>
  <c r="EG59" i="30"/>
  <c r="EF59" i="30"/>
  <c r="EE59" i="30"/>
  <c r="ED59" i="30"/>
  <c r="DW59" i="30"/>
  <c r="DV59" i="30"/>
  <c r="DU59" i="30"/>
  <c r="DT59" i="30"/>
  <c r="DS59" i="30"/>
  <c r="DR59" i="30"/>
  <c r="DQ59" i="30"/>
  <c r="DP59" i="30"/>
  <c r="DO59" i="30"/>
  <c r="DN59" i="30"/>
  <c r="CV59" i="30"/>
  <c r="DM59" i="30" s="1"/>
  <c r="EC59" i="30" s="1"/>
  <c r="ES59" i="30" s="1"/>
  <c r="FI59" i="30" s="1"/>
  <c r="FZ59" i="30" s="1"/>
  <c r="AY59" i="30"/>
  <c r="DF59" i="30" s="1"/>
  <c r="AX59" i="30"/>
  <c r="AW59" i="30"/>
  <c r="DD59" i="30" s="1"/>
  <c r="AV59" i="30"/>
  <c r="DC59" i="30" s="1"/>
  <c r="AU59" i="30"/>
  <c r="DB59" i="30" s="1"/>
  <c r="AT59" i="30"/>
  <c r="DA59" i="30" s="1"/>
  <c r="AS59" i="30"/>
  <c r="CZ59" i="30" s="1"/>
  <c r="AR59" i="30"/>
  <c r="AQ59" i="30"/>
  <c r="CX59" i="30" s="1"/>
  <c r="AP59" i="30"/>
  <c r="EC58" i="30"/>
  <c r="ES58" i="30" s="1"/>
  <c r="FI58" i="30" s="1"/>
  <c r="FZ58" i="30" s="1"/>
  <c r="AY58" i="30"/>
  <c r="DF58" i="30" s="1"/>
  <c r="AX58" i="30"/>
  <c r="DE58" i="30" s="1"/>
  <c r="AW58" i="30"/>
  <c r="DD58" i="30" s="1"/>
  <c r="AV58" i="30"/>
  <c r="DC58" i="30" s="1"/>
  <c r="AU58" i="30"/>
  <c r="DB58" i="30" s="1"/>
  <c r="AT58" i="30"/>
  <c r="DA58" i="30" s="1"/>
  <c r="AS58" i="30"/>
  <c r="AR58" i="30"/>
  <c r="CY58" i="30" s="1"/>
  <c r="AQ58" i="30"/>
  <c r="CX58" i="30" s="1"/>
  <c r="AP58" i="30"/>
  <c r="EC57" i="30"/>
  <c r="ES57" i="30" s="1"/>
  <c r="FI57" i="30" s="1"/>
  <c r="FZ57" i="30" s="1"/>
  <c r="EC56" i="30"/>
  <c r="ES56" i="30" s="1"/>
  <c r="FI56" i="30" s="1"/>
  <c r="FZ56" i="30" s="1"/>
  <c r="FS55" i="30"/>
  <c r="FR55" i="30"/>
  <c r="FQ55" i="30"/>
  <c r="FP55" i="30"/>
  <c r="FO55" i="30"/>
  <c r="FN55" i="30"/>
  <c r="FM55" i="30"/>
  <c r="FL55" i="30"/>
  <c r="FK55" i="30"/>
  <c r="FJ55" i="30"/>
  <c r="FC55" i="30"/>
  <c r="FB55" i="30"/>
  <c r="FA55" i="30"/>
  <c r="EZ55" i="30"/>
  <c r="EY55" i="30"/>
  <c r="EX55" i="30"/>
  <c r="EW55" i="30"/>
  <c r="EV55" i="30"/>
  <c r="EU55" i="30"/>
  <c r="ET55" i="30"/>
  <c r="EM55" i="30"/>
  <c r="EL55" i="30"/>
  <c r="EK55" i="30"/>
  <c r="EJ55" i="30"/>
  <c r="EI55" i="30"/>
  <c r="EH55" i="30"/>
  <c r="EG55" i="30"/>
  <c r="EF55" i="30"/>
  <c r="EE55" i="30"/>
  <c r="ED55" i="30"/>
  <c r="DW55" i="30"/>
  <c r="DV55" i="30"/>
  <c r="DU55" i="30"/>
  <c r="DT55" i="30"/>
  <c r="DS55" i="30"/>
  <c r="DR55" i="30"/>
  <c r="DQ55" i="30"/>
  <c r="DP55" i="30"/>
  <c r="DO55" i="30"/>
  <c r="DN55" i="30"/>
  <c r="CV55" i="30"/>
  <c r="DM55" i="30" s="1"/>
  <c r="EC55" i="30" s="1"/>
  <c r="ES55" i="30" s="1"/>
  <c r="FI55" i="30" s="1"/>
  <c r="FZ55" i="30" s="1"/>
  <c r="FS54" i="30"/>
  <c r="FR54" i="30"/>
  <c r="FQ54" i="30"/>
  <c r="FP54" i="30"/>
  <c r="FO54" i="30"/>
  <c r="FN54" i="30"/>
  <c r="FM54" i="30"/>
  <c r="FL54" i="30"/>
  <c r="FK54" i="30"/>
  <c r="FJ54" i="30"/>
  <c r="FC54" i="30"/>
  <c r="FB54" i="30"/>
  <c r="FA54" i="30"/>
  <c r="EZ54" i="30"/>
  <c r="EY54" i="30"/>
  <c r="EX54" i="30"/>
  <c r="EW54" i="30"/>
  <c r="EV54" i="30"/>
  <c r="EU54" i="30"/>
  <c r="ET54" i="30"/>
  <c r="EM54" i="30"/>
  <c r="EL54" i="30"/>
  <c r="EK54" i="30"/>
  <c r="EJ54" i="30"/>
  <c r="EI54" i="30"/>
  <c r="EH54" i="30"/>
  <c r="EG54" i="30"/>
  <c r="EF54" i="30"/>
  <c r="EE54" i="30"/>
  <c r="ED54" i="30"/>
  <c r="DW54" i="30"/>
  <c r="DV54" i="30"/>
  <c r="DU54" i="30"/>
  <c r="DT54" i="30"/>
  <c r="DS54" i="30"/>
  <c r="DR54" i="30"/>
  <c r="DQ54" i="30"/>
  <c r="DP54" i="30"/>
  <c r="DO54" i="30"/>
  <c r="DN54" i="30"/>
  <c r="CV54" i="30"/>
  <c r="DM54" i="30" s="1"/>
  <c r="EC54" i="30" s="1"/>
  <c r="ES54" i="30" s="1"/>
  <c r="FI54" i="30" s="1"/>
  <c r="FZ54" i="30" s="1"/>
  <c r="AY54" i="30"/>
  <c r="GJ54" i="30" s="1"/>
  <c r="AX54" i="30"/>
  <c r="GI54" i="30" s="1"/>
  <c r="AW54" i="30"/>
  <c r="GH54" i="30" s="1"/>
  <c r="AV54" i="30"/>
  <c r="GG54" i="30" s="1"/>
  <c r="AU54" i="30"/>
  <c r="GF54" i="30" s="1"/>
  <c r="AT54" i="30"/>
  <c r="GE54" i="30" s="1"/>
  <c r="AS54" i="30"/>
  <c r="GD54" i="30" s="1"/>
  <c r="AR54" i="30"/>
  <c r="GC54" i="30" s="1"/>
  <c r="AQ54" i="30"/>
  <c r="GB54" i="30" s="1"/>
  <c r="AP54" i="30"/>
  <c r="GJ53" i="30"/>
  <c r="GJ57" i="30" s="1"/>
  <c r="GI53" i="30"/>
  <c r="GI57" i="30" s="1"/>
  <c r="GH53" i="30"/>
  <c r="GH57" i="30" s="1"/>
  <c r="GG53" i="30"/>
  <c r="GG57" i="30" s="1"/>
  <c r="GF53" i="30"/>
  <c r="GF57" i="30" s="1"/>
  <c r="GE53" i="30"/>
  <c r="GE57" i="30" s="1"/>
  <c r="GD53" i="30"/>
  <c r="GD57" i="30" s="1"/>
  <c r="GC53" i="30"/>
  <c r="GC57" i="30" s="1"/>
  <c r="GB53" i="30"/>
  <c r="GB57" i="30" s="1"/>
  <c r="GA53" i="30"/>
  <c r="CV53" i="30"/>
  <c r="DM53" i="30" s="1"/>
  <c r="EC53" i="30" s="1"/>
  <c r="ES53" i="30" s="1"/>
  <c r="FI53" i="30" s="1"/>
  <c r="FZ53" i="30" s="1"/>
  <c r="FS48" i="30"/>
  <c r="FR48" i="30"/>
  <c r="FQ48" i="30"/>
  <c r="FP48" i="30"/>
  <c r="FO48" i="30"/>
  <c r="FN48" i="30"/>
  <c r="FM48" i="30"/>
  <c r="FL48" i="30"/>
  <c r="FK48" i="30"/>
  <c r="FJ48" i="30"/>
  <c r="FC48" i="30"/>
  <c r="FB48" i="30"/>
  <c r="FA48" i="30"/>
  <c r="EZ48" i="30"/>
  <c r="EY48" i="30"/>
  <c r="EX48" i="30"/>
  <c r="EW48" i="30"/>
  <c r="EV48" i="30"/>
  <c r="EU48" i="30"/>
  <c r="ET48" i="30"/>
  <c r="CV48" i="30"/>
  <c r="DM48" i="30" s="1"/>
  <c r="EC48" i="30" s="1"/>
  <c r="ES48" i="30" s="1"/>
  <c r="FI48" i="30" s="1"/>
  <c r="FZ48" i="30" s="1"/>
  <c r="AY48" i="30"/>
  <c r="DF48" i="30" s="1"/>
  <c r="DW48" i="30" s="1"/>
  <c r="GJ48" i="30"/>
  <c r="AX48" i="30"/>
  <c r="DE48" i="30" s="1"/>
  <c r="DV48" i="30" s="1"/>
  <c r="GI48" i="30"/>
  <c r="AW48" i="30"/>
  <c r="DD48" i="30" s="1"/>
  <c r="DU48" i="30" s="1"/>
  <c r="GH48" i="30"/>
  <c r="AV48" i="30"/>
  <c r="DC48" i="30" s="1"/>
  <c r="DT48" i="30" s="1"/>
  <c r="GG48" i="30"/>
  <c r="AU48" i="30"/>
  <c r="DB48" i="30" s="1"/>
  <c r="EI48" i="30" s="1"/>
  <c r="GF48" i="30"/>
  <c r="AT48" i="30"/>
  <c r="DA48" i="30" s="1"/>
  <c r="DR48" i="30" s="1"/>
  <c r="GE48" i="30"/>
  <c r="AS48" i="30"/>
  <c r="CZ48" i="30" s="1"/>
  <c r="EG48" i="30" s="1"/>
  <c r="GD48" i="30"/>
  <c r="AR48" i="30"/>
  <c r="CY48" i="30" s="1"/>
  <c r="DP48" i="30" s="1"/>
  <c r="GC48" i="30"/>
  <c r="AQ48" i="30"/>
  <c r="CX48" i="30" s="1"/>
  <c r="EE48" i="30" s="1"/>
  <c r="GB48" i="30"/>
  <c r="AP48" i="30"/>
  <c r="GA48" i="30"/>
  <c r="GJ47" i="30"/>
  <c r="GI47" i="30"/>
  <c r="GH47" i="30"/>
  <c r="GG47" i="30"/>
  <c r="GF47" i="30"/>
  <c r="GE47" i="30"/>
  <c r="GD47" i="30"/>
  <c r="GC47" i="30"/>
  <c r="GB47" i="30"/>
  <c r="GA47" i="30"/>
  <c r="FS47" i="30"/>
  <c r="FR47" i="30"/>
  <c r="FQ47" i="30"/>
  <c r="FP47" i="30"/>
  <c r="FO47" i="30"/>
  <c r="FN47" i="30"/>
  <c r="FM47" i="30"/>
  <c r="FL47" i="30"/>
  <c r="FK47" i="30"/>
  <c r="FJ47" i="30"/>
  <c r="FC47" i="30"/>
  <c r="FB47" i="30"/>
  <c r="FA47" i="30"/>
  <c r="EZ47" i="30"/>
  <c r="EY47" i="30"/>
  <c r="EX47" i="30"/>
  <c r="EW47" i="30"/>
  <c r="EV47" i="30"/>
  <c r="EU47" i="30"/>
  <c r="ET47" i="30"/>
  <c r="EF47" i="30"/>
  <c r="CV47" i="30"/>
  <c r="DM47" i="30" s="1"/>
  <c r="EC47" i="30" s="1"/>
  <c r="AY47" i="30"/>
  <c r="DF47" i="30" s="1"/>
  <c r="DW47" i="30" s="1"/>
  <c r="AX47" i="30"/>
  <c r="DE47" i="30" s="1"/>
  <c r="DV47" i="30" s="1"/>
  <c r="AW47" i="30"/>
  <c r="DD47" i="30" s="1"/>
  <c r="DU47" i="30" s="1"/>
  <c r="AV47" i="30"/>
  <c r="AU47" i="30"/>
  <c r="DB47" i="30" s="1"/>
  <c r="DS47" i="30" s="1"/>
  <c r="AT47" i="30"/>
  <c r="DA47" i="30" s="1"/>
  <c r="DR47" i="30" s="1"/>
  <c r="AS47" i="30"/>
  <c r="CZ47" i="30" s="1"/>
  <c r="DQ47" i="30" s="1"/>
  <c r="AR47" i="30"/>
  <c r="CY47" i="30" s="1"/>
  <c r="DP47" i="30" s="1"/>
  <c r="AQ47" i="30"/>
  <c r="CX47" i="30" s="1"/>
  <c r="EE47" i="30" s="1"/>
  <c r="AP47" i="30"/>
  <c r="EC46" i="30"/>
  <c r="ES46" i="30" s="1"/>
  <c r="FI46" i="30" s="1"/>
  <c r="FZ46" i="30" s="1"/>
  <c r="AY46" i="30"/>
  <c r="AX46" i="30"/>
  <c r="AW46" i="30"/>
  <c r="AV46" i="30"/>
  <c r="AU46" i="30"/>
  <c r="AT46" i="30"/>
  <c r="AS46" i="30"/>
  <c r="AR46" i="30"/>
  <c r="AQ46" i="30"/>
  <c r="AP46" i="30"/>
  <c r="EC45" i="30"/>
  <c r="ES45" i="30" s="1"/>
  <c r="FI45" i="30" s="1"/>
  <c r="FZ45" i="30" s="1"/>
  <c r="EC44" i="30"/>
  <c r="ES44" i="30" s="1"/>
  <c r="FI44" i="30" s="1"/>
  <c r="FZ44" i="30" s="1"/>
  <c r="GJ43" i="30"/>
  <c r="GI43" i="30"/>
  <c r="GH43" i="30"/>
  <c r="GG43" i="30"/>
  <c r="GF43" i="30"/>
  <c r="GE43" i="30"/>
  <c r="GD43" i="30"/>
  <c r="GC43" i="30"/>
  <c r="GB43" i="30"/>
  <c r="GA43" i="30"/>
  <c r="EC43" i="30"/>
  <c r="ES43" i="30" s="1"/>
  <c r="FI43" i="30" s="1"/>
  <c r="FZ43" i="30" s="1"/>
  <c r="R43" i="30"/>
  <c r="Q43" i="30"/>
  <c r="P43" i="30"/>
  <c r="O43" i="30"/>
  <c r="N43" i="30"/>
  <c r="M43" i="30"/>
  <c r="L43" i="30"/>
  <c r="K43" i="30"/>
  <c r="J43" i="30"/>
  <c r="I43" i="30"/>
  <c r="FS41" i="30"/>
  <c r="FR41" i="30"/>
  <c r="FQ41" i="30"/>
  <c r="FP41" i="30"/>
  <c r="FO41" i="30"/>
  <c r="FN41" i="30"/>
  <c r="FM41" i="30"/>
  <c r="FL41" i="30"/>
  <c r="FK41" i="30"/>
  <c r="FJ41" i="30"/>
  <c r="FC41" i="30"/>
  <c r="FB41" i="30"/>
  <c r="FA41" i="30"/>
  <c r="EZ41" i="30"/>
  <c r="EY41" i="30"/>
  <c r="EX41" i="30"/>
  <c r="EW41" i="30"/>
  <c r="EV41" i="30"/>
  <c r="EU41" i="30"/>
  <c r="ET41" i="30"/>
  <c r="EM41" i="30"/>
  <c r="EL41" i="30"/>
  <c r="EK41" i="30"/>
  <c r="EJ41" i="30"/>
  <c r="EI41" i="30"/>
  <c r="EH41" i="30"/>
  <c r="EG41" i="30"/>
  <c r="EF41" i="30"/>
  <c r="EE41" i="30"/>
  <c r="ED41" i="30"/>
  <c r="CV41" i="30"/>
  <c r="DM41" i="30" s="1"/>
  <c r="DS41" i="30"/>
  <c r="FS40" i="30"/>
  <c r="FR40" i="30"/>
  <c r="FQ40" i="30"/>
  <c r="FP40" i="30"/>
  <c r="FO40" i="30"/>
  <c r="FN40" i="30"/>
  <c r="FM40" i="30"/>
  <c r="FL40" i="30"/>
  <c r="FK40" i="30"/>
  <c r="FJ40" i="30"/>
  <c r="FC40" i="30"/>
  <c r="FB40" i="30"/>
  <c r="FA40" i="30"/>
  <c r="EZ40" i="30"/>
  <c r="EY40" i="30"/>
  <c r="EX40" i="30"/>
  <c r="EW40" i="30"/>
  <c r="EV40" i="30"/>
  <c r="EU40" i="30"/>
  <c r="ET40" i="30"/>
  <c r="EM40" i="30"/>
  <c r="EL40" i="30"/>
  <c r="EK40" i="30"/>
  <c r="EJ40" i="30"/>
  <c r="EI40" i="30"/>
  <c r="EH40" i="30"/>
  <c r="EG40" i="30"/>
  <c r="EF40" i="30"/>
  <c r="EE40" i="30"/>
  <c r="ED40" i="30"/>
  <c r="CV40" i="30"/>
  <c r="DM40" i="30" s="1"/>
  <c r="EC39" i="30"/>
  <c r="ES39" i="30" s="1"/>
  <c r="FI39" i="30" s="1"/>
  <c r="FZ39" i="30" s="1"/>
  <c r="EC38" i="30"/>
  <c r="ES38" i="30" s="1"/>
  <c r="FI38" i="30" s="1"/>
  <c r="FZ38" i="30" s="1"/>
  <c r="EC37" i="30"/>
  <c r="ES37" i="30" s="1"/>
  <c r="FI37" i="30" s="1"/>
  <c r="FZ37" i="30" s="1"/>
  <c r="GJ35" i="30"/>
  <c r="GI35" i="30"/>
  <c r="GH35" i="30"/>
  <c r="GG35" i="30"/>
  <c r="GF35" i="30"/>
  <c r="GE35" i="30"/>
  <c r="GD35" i="30"/>
  <c r="GC35" i="30"/>
  <c r="GB35" i="30"/>
  <c r="GA35" i="30"/>
  <c r="EC35" i="30"/>
  <c r="ES35" i="30" s="1"/>
  <c r="FI35" i="30" s="1"/>
  <c r="FZ35" i="30" s="1"/>
  <c r="R35" i="30"/>
  <c r="Q35" i="30"/>
  <c r="P35" i="30"/>
  <c r="K7" i="66" s="1"/>
  <c r="O35" i="30"/>
  <c r="N35" i="30"/>
  <c r="I8" i="59" s="1"/>
  <c r="M35" i="30"/>
  <c r="L35" i="30"/>
  <c r="K35" i="30"/>
  <c r="F8" i="65" s="1"/>
  <c r="J35" i="30"/>
  <c r="I35" i="30"/>
  <c r="D7" i="66" s="1"/>
  <c r="FS32" i="30"/>
  <c r="FR32" i="30"/>
  <c r="FQ32" i="30"/>
  <c r="FP32" i="30"/>
  <c r="FO32" i="30"/>
  <c r="FN32" i="30"/>
  <c r="FM32" i="30"/>
  <c r="FL32" i="30"/>
  <c r="FK32" i="30"/>
  <c r="FJ32" i="30"/>
  <c r="FC32" i="30"/>
  <c r="FB32" i="30"/>
  <c r="FA32" i="30"/>
  <c r="EZ32" i="30"/>
  <c r="EY32" i="30"/>
  <c r="EX32" i="30"/>
  <c r="EW32" i="30"/>
  <c r="EV32" i="30"/>
  <c r="EU32" i="30"/>
  <c r="ET32" i="30"/>
  <c r="CV32" i="30"/>
  <c r="DM32" i="30" s="1"/>
  <c r="EC32" i="30" s="1"/>
  <c r="ES32" i="30" s="1"/>
  <c r="FI32" i="30" s="1"/>
  <c r="FZ32" i="30" s="1"/>
  <c r="FS31" i="30"/>
  <c r="FR31" i="30"/>
  <c r="FQ31" i="30"/>
  <c r="FP31" i="30"/>
  <c r="FO31" i="30"/>
  <c r="FN31" i="30"/>
  <c r="FM31" i="30"/>
  <c r="FL31" i="30"/>
  <c r="FK31" i="30"/>
  <c r="FJ31" i="30"/>
  <c r="FC31" i="30"/>
  <c r="FB31" i="30"/>
  <c r="FA31" i="30"/>
  <c r="EZ31" i="30"/>
  <c r="EY31" i="30"/>
  <c r="EX31" i="30"/>
  <c r="EW31" i="30"/>
  <c r="EV31" i="30"/>
  <c r="EU31" i="30"/>
  <c r="ET31" i="30"/>
  <c r="CV31" i="30"/>
  <c r="DM31" i="30" s="1"/>
  <c r="EC31" i="30" s="1"/>
  <c r="ES31" i="30" s="1"/>
  <c r="FI31" i="30" s="1"/>
  <c r="FZ31" i="30" s="1"/>
  <c r="EC30" i="30"/>
  <c r="ES30" i="30" s="1"/>
  <c r="FI30" i="30" s="1"/>
  <c r="FZ30" i="30" s="1"/>
  <c r="EC29" i="30"/>
  <c r="ES29" i="30" s="1"/>
  <c r="FI29" i="30" s="1"/>
  <c r="FZ29" i="30" s="1"/>
  <c r="CV28" i="30"/>
  <c r="DM28" i="30" s="1"/>
  <c r="EC28" i="30" s="1"/>
  <c r="ES28" i="30" s="1"/>
  <c r="FI28" i="30" s="1"/>
  <c r="FZ28" i="30" s="1"/>
  <c r="CB28" i="30"/>
  <c r="CA28" i="30"/>
  <c r="BZ28" i="30"/>
  <c r="BY28" i="30"/>
  <c r="BX28" i="30"/>
  <c r="BW28" i="30"/>
  <c r="BV28" i="30"/>
  <c r="BU28" i="30"/>
  <c r="BT28" i="30"/>
  <c r="BS28" i="30"/>
  <c r="R28" i="30"/>
  <c r="M7" i="65" s="1"/>
  <c r="Q28" i="30"/>
  <c r="P28" i="30"/>
  <c r="O28" i="30"/>
  <c r="J6" i="66" s="1"/>
  <c r="N28" i="30"/>
  <c r="M28" i="30"/>
  <c r="H7" i="59" s="1"/>
  <c r="L28" i="30"/>
  <c r="G6" i="66" s="1"/>
  <c r="K28" i="30"/>
  <c r="F6" i="66" s="1"/>
  <c r="J28" i="30"/>
  <c r="E7" i="65" s="1"/>
  <c r="I28" i="30"/>
  <c r="D7" i="65" s="1"/>
  <c r="C23" i="30"/>
  <c r="CV23" i="30"/>
  <c r="DM23" i="30" s="1"/>
  <c r="EC23" i="30" s="1"/>
  <c r="ES23" i="30" s="1"/>
  <c r="FI23" i="30" s="1"/>
  <c r="FZ23" i="30" s="1"/>
  <c r="C22" i="30"/>
  <c r="CV22" i="30"/>
  <c r="DM22" i="30" s="1"/>
  <c r="EC22" i="30" s="1"/>
  <c r="ES22" i="30" s="1"/>
  <c r="FI22" i="30" s="1"/>
  <c r="FZ22" i="30" s="1"/>
  <c r="EC21" i="30"/>
  <c r="ES21" i="30" s="1"/>
  <c r="FI21" i="30" s="1"/>
  <c r="FZ21" i="30" s="1"/>
  <c r="EC20" i="30"/>
  <c r="ES20" i="30" s="1"/>
  <c r="FI20" i="30" s="1"/>
  <c r="FZ20" i="30" s="1"/>
  <c r="GJ19" i="30"/>
  <c r="GI19" i="30"/>
  <c r="GH19" i="30"/>
  <c r="GG19" i="30"/>
  <c r="GF19" i="30"/>
  <c r="GE19" i="30"/>
  <c r="GD19" i="30"/>
  <c r="GC19" i="30"/>
  <c r="GB19" i="30"/>
  <c r="GA19" i="30"/>
  <c r="EC19" i="30"/>
  <c r="ES19" i="30" s="1"/>
  <c r="FI19" i="30" s="1"/>
  <c r="FZ19" i="30" s="1"/>
  <c r="R19" i="30"/>
  <c r="M6" i="59" s="1"/>
  <c r="Q19" i="30"/>
  <c r="L6" i="65" s="1"/>
  <c r="P19" i="30"/>
  <c r="K5" i="66" s="1"/>
  <c r="O19" i="30"/>
  <c r="J6" i="65" s="1"/>
  <c r="N19" i="30"/>
  <c r="M19" i="30"/>
  <c r="L19" i="30"/>
  <c r="K19" i="30"/>
  <c r="J19" i="30"/>
  <c r="I19" i="30"/>
  <c r="FS14" i="30"/>
  <c r="FR14" i="30"/>
  <c r="FQ14" i="30"/>
  <c r="FP14" i="30"/>
  <c r="FO14" i="30"/>
  <c r="FN14" i="30"/>
  <c r="FM14" i="30"/>
  <c r="FL14" i="30"/>
  <c r="FK14" i="30"/>
  <c r="FJ14" i="30"/>
  <c r="FC14" i="30"/>
  <c r="FB14" i="30"/>
  <c r="FA14" i="30"/>
  <c r="EZ14" i="30"/>
  <c r="EY14" i="30"/>
  <c r="EX14" i="30"/>
  <c r="EW14" i="30"/>
  <c r="EV14" i="30"/>
  <c r="EU14" i="30"/>
  <c r="ET14" i="30"/>
  <c r="EM14" i="30"/>
  <c r="EL14" i="30"/>
  <c r="EK14" i="30"/>
  <c r="EJ14" i="30"/>
  <c r="EI14" i="30"/>
  <c r="EH14" i="30"/>
  <c r="EG14" i="30"/>
  <c r="EF14" i="30"/>
  <c r="EE14" i="30"/>
  <c r="ED14" i="30"/>
  <c r="CV14" i="30"/>
  <c r="FS13" i="30"/>
  <c r="FR13" i="30"/>
  <c r="FQ13" i="30"/>
  <c r="FP13" i="30"/>
  <c r="FO13" i="30"/>
  <c r="FN13" i="30"/>
  <c r="FM13" i="30"/>
  <c r="FL13" i="30"/>
  <c r="FK13" i="30"/>
  <c r="FJ13" i="30"/>
  <c r="EM13" i="30"/>
  <c r="EL13" i="30"/>
  <c r="EK13" i="30"/>
  <c r="EJ13" i="30"/>
  <c r="EI13" i="30"/>
  <c r="EH13" i="30"/>
  <c r="EG13" i="30"/>
  <c r="EF13" i="30"/>
  <c r="EE13" i="30"/>
  <c r="ED13" i="30"/>
  <c r="CV13" i="30"/>
  <c r="EC12" i="30"/>
  <c r="ES12" i="30" s="1"/>
  <c r="FI12" i="30" s="1"/>
  <c r="FZ12" i="30" s="1"/>
  <c r="EC11" i="30"/>
  <c r="ES11" i="30" s="1"/>
  <c r="FI11" i="30" s="1"/>
  <c r="FZ11" i="30" s="1"/>
  <c r="GJ10" i="30"/>
  <c r="GI10" i="30"/>
  <c r="GH10" i="30"/>
  <c r="GG10" i="30"/>
  <c r="GF10" i="30"/>
  <c r="GE10" i="30"/>
  <c r="GD10" i="30"/>
  <c r="GC10" i="30"/>
  <c r="GB10" i="30"/>
  <c r="GA10" i="30"/>
  <c r="EC10" i="30"/>
  <c r="ES10" i="30" s="1"/>
  <c r="FI10" i="30" s="1"/>
  <c r="FZ10" i="30" s="1"/>
  <c r="R10" i="30"/>
  <c r="Q10" i="30"/>
  <c r="L4" i="66" s="1"/>
  <c r="P10" i="30"/>
  <c r="K5" i="59" s="1"/>
  <c r="O10" i="30"/>
  <c r="J5" i="65" s="1"/>
  <c r="N10" i="30"/>
  <c r="M10" i="30"/>
  <c r="G5" i="59"/>
  <c r="D4" i="66"/>
  <c r="FS5" i="30"/>
  <c r="FR5" i="30"/>
  <c r="FQ5" i="30"/>
  <c r="FP5" i="30"/>
  <c r="FO5" i="30"/>
  <c r="FN5" i="30"/>
  <c r="FM5" i="30"/>
  <c r="FL5" i="30"/>
  <c r="FK5" i="30"/>
  <c r="FJ5" i="30"/>
  <c r="FC5" i="30"/>
  <c r="FB5" i="30"/>
  <c r="FA5" i="30"/>
  <c r="EZ5" i="30"/>
  <c r="EY5" i="30"/>
  <c r="EX5" i="30"/>
  <c r="EW5" i="30"/>
  <c r="EV5" i="30"/>
  <c r="EU5" i="30"/>
  <c r="ET5" i="30"/>
  <c r="EM5" i="30"/>
  <c r="EL5" i="30"/>
  <c r="EK5" i="30"/>
  <c r="EJ5" i="30"/>
  <c r="EI5" i="30"/>
  <c r="EH5" i="30"/>
  <c r="EG5" i="30"/>
  <c r="EF5" i="30"/>
  <c r="EE5" i="30"/>
  <c r="ED5" i="30"/>
  <c r="CV5" i="30"/>
  <c r="FS4" i="30"/>
  <c r="FR4" i="30"/>
  <c r="FQ4" i="30"/>
  <c r="FP4" i="30"/>
  <c r="FO4" i="30"/>
  <c r="FN4" i="30"/>
  <c r="FM4" i="30"/>
  <c r="FL4" i="30"/>
  <c r="FK4" i="30"/>
  <c r="FJ4" i="30"/>
  <c r="FC4" i="30"/>
  <c r="FB4" i="30"/>
  <c r="FA4" i="30"/>
  <c r="EZ4" i="30"/>
  <c r="EY4" i="30"/>
  <c r="EX4" i="30"/>
  <c r="EW4" i="30"/>
  <c r="EV4" i="30"/>
  <c r="EU4" i="30"/>
  <c r="ET4" i="30"/>
  <c r="EM4" i="30"/>
  <c r="EL4" i="30"/>
  <c r="EK4" i="30"/>
  <c r="EJ4" i="30"/>
  <c r="EI4" i="30"/>
  <c r="EH4" i="30"/>
  <c r="EG4" i="30"/>
  <c r="EF4" i="30"/>
  <c r="EE4" i="30"/>
  <c r="ED4" i="30"/>
  <c r="CV4" i="30"/>
  <c r="FG3" i="30"/>
  <c r="FG12" i="30" s="1"/>
  <c r="FG21" i="30" s="1"/>
  <c r="FG30" i="30" s="1"/>
  <c r="FG39" i="30" s="1"/>
  <c r="FG45" i="30" s="1"/>
  <c r="FW3" i="30"/>
  <c r="FW12" i="30" s="1"/>
  <c r="FW21" i="30" s="1"/>
  <c r="FW30" i="30" s="1"/>
  <c r="FW39" i="30" s="1"/>
  <c r="FW45" i="30" s="1"/>
  <c r="I3" i="30"/>
  <c r="DF54" i="30"/>
  <c r="CX54" i="30"/>
  <c r="CW54" i="30"/>
  <c r="DE54" i="30"/>
  <c r="DA54" i="30"/>
  <c r="DB54" i="30"/>
  <c r="CZ54" i="30"/>
  <c r="DD54" i="30"/>
  <c r="CY54" i="30"/>
  <c r="DC54" i="30"/>
  <c r="DV41" i="30"/>
  <c r="DR41" i="30"/>
  <c r="DU41" i="30"/>
  <c r="DQ41" i="30"/>
  <c r="DP41" i="30"/>
  <c r="DT41" i="30"/>
  <c r="DO41" i="30"/>
  <c r="DW41" i="30"/>
  <c r="DN41" i="30"/>
  <c r="J7" i="32"/>
  <c r="I48" i="32" s="1"/>
  <c r="B37" i="59"/>
  <c r="B38" i="59"/>
  <c r="B36" i="59"/>
  <c r="BE50" i="64"/>
  <c r="BM42" i="64"/>
  <c r="BL42" i="64"/>
  <c r="BK42" i="64"/>
  <c r="BJ42" i="64"/>
  <c r="BI42" i="64"/>
  <c r="BH42" i="64"/>
  <c r="BG42" i="64"/>
  <c r="BF42" i="64"/>
  <c r="BE42" i="64"/>
  <c r="BD42" i="64"/>
  <c r="Q27" i="64"/>
  <c r="BB26" i="64"/>
  <c r="BA26" i="64"/>
  <c r="AZ26" i="64"/>
  <c r="AY26" i="64"/>
  <c r="AX26" i="64"/>
  <c r="AW26" i="64"/>
  <c r="AV26" i="64"/>
  <c r="AU26" i="64"/>
  <c r="AT26" i="64"/>
  <c r="AS26" i="64"/>
  <c r="AS18" i="64"/>
  <c r="O17" i="64"/>
  <c r="O20" i="64" s="1"/>
  <c r="N17" i="64"/>
  <c r="N20" i="64" s="1"/>
  <c r="M17" i="64"/>
  <c r="M20" i="64" s="1"/>
  <c r="L17" i="64"/>
  <c r="L20" i="64" s="1"/>
  <c r="K17" i="64"/>
  <c r="K20" i="64" s="1"/>
  <c r="J17" i="64"/>
  <c r="J20" i="64" s="1"/>
  <c r="I17" i="64"/>
  <c r="I20" i="64" s="1"/>
  <c r="H17" i="64"/>
  <c r="H20" i="64" s="1"/>
  <c r="G17" i="64"/>
  <c r="G20" i="64" s="1"/>
  <c r="BB12" i="64"/>
  <c r="BA12" i="64"/>
  <c r="AZ12" i="64"/>
  <c r="AY12" i="64"/>
  <c r="AX12" i="64"/>
  <c r="AW12" i="64"/>
  <c r="AV12" i="64"/>
  <c r="AU12" i="64"/>
  <c r="AT12" i="64"/>
  <c r="AS12" i="64"/>
  <c r="S12" i="64"/>
  <c r="BB11" i="64"/>
  <c r="BA11" i="64"/>
  <c r="AZ11" i="64"/>
  <c r="AY11" i="64"/>
  <c r="AX11" i="64"/>
  <c r="AW11" i="64"/>
  <c r="AV11" i="64"/>
  <c r="AU11" i="64"/>
  <c r="AT11" i="64"/>
  <c r="AS11" i="64"/>
  <c r="S11" i="64"/>
  <c r="F8" i="64"/>
  <c r="P5" i="64"/>
  <c r="P4" i="64"/>
  <c r="D1" i="64"/>
  <c r="M16" i="46"/>
  <c r="M17" i="46"/>
  <c r="N14" i="46"/>
  <c r="N16" i="46"/>
  <c r="N17" i="46"/>
  <c r="N13" i="46"/>
  <c r="N52" i="52"/>
  <c r="M52" i="52"/>
  <c r="L52" i="52"/>
  <c r="K52" i="52"/>
  <c r="J52" i="52"/>
  <c r="I52" i="52"/>
  <c r="H52" i="52"/>
  <c r="G52" i="52"/>
  <c r="F52" i="52"/>
  <c r="E52" i="52"/>
  <c r="N64" i="52"/>
  <c r="M64" i="52"/>
  <c r="L64" i="52"/>
  <c r="K64" i="52"/>
  <c r="J64" i="52"/>
  <c r="I64" i="52"/>
  <c r="H64" i="52"/>
  <c r="G64" i="52"/>
  <c r="F64" i="52"/>
  <c r="E64" i="52"/>
  <c r="N60" i="52"/>
  <c r="M60" i="52"/>
  <c r="L60" i="52"/>
  <c r="K60" i="52"/>
  <c r="J60" i="52"/>
  <c r="I60" i="52"/>
  <c r="H60" i="52"/>
  <c r="G60" i="52"/>
  <c r="F60" i="52"/>
  <c r="E60" i="52"/>
  <c r="N56" i="52"/>
  <c r="M56" i="52"/>
  <c r="L56" i="52"/>
  <c r="K56" i="52"/>
  <c r="J56" i="52"/>
  <c r="I56" i="52"/>
  <c r="H56" i="52"/>
  <c r="G56" i="52"/>
  <c r="F56" i="52"/>
  <c r="E56" i="52"/>
  <c r="N48" i="52"/>
  <c r="M48" i="52"/>
  <c r="L48" i="52"/>
  <c r="K48" i="52"/>
  <c r="J48" i="52"/>
  <c r="I48" i="52"/>
  <c r="H48" i="52"/>
  <c r="G48" i="52"/>
  <c r="F48" i="52"/>
  <c r="E48" i="52"/>
  <c r="N44" i="52"/>
  <c r="M44" i="52"/>
  <c r="L44" i="52"/>
  <c r="K44" i="52"/>
  <c r="J44" i="52"/>
  <c r="I44" i="52"/>
  <c r="H44" i="52"/>
  <c r="G44" i="52"/>
  <c r="F44" i="52"/>
  <c r="E44" i="52"/>
  <c r="N40" i="52"/>
  <c r="M40" i="52"/>
  <c r="L40" i="52"/>
  <c r="K40" i="52"/>
  <c r="J40" i="52"/>
  <c r="I40" i="52"/>
  <c r="H40" i="52"/>
  <c r="G40" i="52"/>
  <c r="F40" i="52"/>
  <c r="E40" i="52"/>
  <c r="N36" i="52"/>
  <c r="M36" i="52"/>
  <c r="L36" i="52"/>
  <c r="K36" i="52"/>
  <c r="J36" i="52"/>
  <c r="I36" i="52"/>
  <c r="H36" i="52"/>
  <c r="G36" i="52"/>
  <c r="F36" i="52"/>
  <c r="E36" i="52"/>
  <c r="N32" i="52"/>
  <c r="M32" i="52"/>
  <c r="L32" i="52"/>
  <c r="K32" i="52"/>
  <c r="J32" i="52"/>
  <c r="I32" i="52"/>
  <c r="H32" i="52"/>
  <c r="G32" i="52"/>
  <c r="F32" i="52"/>
  <c r="E32" i="52"/>
  <c r="N28" i="52"/>
  <c r="M28" i="52"/>
  <c r="L28" i="52"/>
  <c r="K28" i="52"/>
  <c r="J28" i="52"/>
  <c r="I28" i="52"/>
  <c r="H28" i="52"/>
  <c r="G28" i="52"/>
  <c r="F28" i="52"/>
  <c r="E28" i="52"/>
  <c r="N24" i="52"/>
  <c r="M24" i="52"/>
  <c r="L24" i="52"/>
  <c r="K24" i="52"/>
  <c r="J24" i="52"/>
  <c r="I24" i="52"/>
  <c r="H24" i="52"/>
  <c r="G24" i="52"/>
  <c r="F24" i="52"/>
  <c r="E24" i="52"/>
  <c r="N20" i="52"/>
  <c r="M20" i="52"/>
  <c r="L20" i="52"/>
  <c r="K20" i="52"/>
  <c r="J20" i="52"/>
  <c r="I20" i="52"/>
  <c r="H20" i="52"/>
  <c r="G20" i="52"/>
  <c r="F20" i="52"/>
  <c r="E20" i="52"/>
  <c r="N16" i="52"/>
  <c r="M16" i="52"/>
  <c r="L16" i="52"/>
  <c r="K16" i="52"/>
  <c r="J16" i="52"/>
  <c r="I16" i="52"/>
  <c r="H16" i="52"/>
  <c r="G16" i="52"/>
  <c r="F16" i="52"/>
  <c r="E16" i="52"/>
  <c r="N12" i="52"/>
  <c r="M12" i="52"/>
  <c r="L12" i="52"/>
  <c r="K12" i="52"/>
  <c r="J12" i="52"/>
  <c r="I12" i="52"/>
  <c r="H12" i="52"/>
  <c r="N8" i="52"/>
  <c r="M8" i="52"/>
  <c r="L8" i="52"/>
  <c r="K8" i="52"/>
  <c r="J8" i="52"/>
  <c r="I8" i="52"/>
  <c r="H8" i="52"/>
  <c r="M14" i="46"/>
  <c r="M13" i="46"/>
  <c r="J12" i="32"/>
  <c r="J11" i="32"/>
  <c r="J13" i="32"/>
  <c r="J10" i="32"/>
  <c r="M23" i="46"/>
  <c r="M25" i="46"/>
  <c r="H6" i="65" l="1"/>
  <c r="F6" i="65"/>
  <c r="D6" i="59"/>
  <c r="I6" i="65"/>
  <c r="GQ17" i="30"/>
  <c r="GQ7" i="30"/>
  <c r="GQ9" i="30"/>
  <c r="GQ26" i="30"/>
  <c r="BD26" i="30" s="1"/>
  <c r="CH26" i="30" s="1"/>
  <c r="GQ25" i="30"/>
  <c r="BD25" i="30" s="1"/>
  <c r="CH25" i="30" s="1"/>
  <c r="GQ8" i="30"/>
  <c r="GQ15" i="30"/>
  <c r="GQ16" i="30"/>
  <c r="GQ33" i="30"/>
  <c r="FO53" i="30"/>
  <c r="FO57" i="30" s="1"/>
  <c r="N34" i="73"/>
  <c r="N34" i="76" s="1"/>
  <c r="O34" i="73"/>
  <c r="O34" i="76" s="1"/>
  <c r="M34" i="73"/>
  <c r="M34" i="76" s="1"/>
  <c r="M35" i="73"/>
  <c r="M35" i="76" s="1"/>
  <c r="N35" i="73"/>
  <c r="N35" i="76" s="1"/>
  <c r="O31" i="73"/>
  <c r="O31" i="76" s="1"/>
  <c r="M31" i="73"/>
  <c r="M31" i="76" s="1"/>
  <c r="O35" i="73"/>
  <c r="O35" i="76" s="1"/>
  <c r="N31" i="73"/>
  <c r="N31" i="76" s="1"/>
  <c r="I49" i="32"/>
  <c r="AH4" i="64" s="1"/>
  <c r="J47" i="32"/>
  <c r="N49" i="32"/>
  <c r="O49" i="32" s="1"/>
  <c r="P49" i="32" s="1"/>
  <c r="Q49" i="32" s="1"/>
  <c r="R49" i="32" s="1"/>
  <c r="S49" i="32" s="1"/>
  <c r="T49" i="32" s="1"/>
  <c r="U49" i="32" s="1"/>
  <c r="GQ24" i="30"/>
  <c r="BD24" i="30" s="1"/>
  <c r="CH24" i="30" s="1"/>
  <c r="FO12" i="74"/>
  <c r="CX13" i="30"/>
  <c r="CY13" i="30"/>
  <c r="CW13" i="30"/>
  <c r="CZ13" i="30"/>
  <c r="DI13" i="30"/>
  <c r="DA13" i="30"/>
  <c r="DB13" i="30"/>
  <c r="DC13" i="30"/>
  <c r="DD13" i="30"/>
  <c r="DE13" i="30"/>
  <c r="DF13" i="30"/>
  <c r="DG13" i="30"/>
  <c r="DH13" i="30"/>
  <c r="AH34" i="74"/>
  <c r="AI34" i="74" s="1"/>
  <c r="AJ34" i="74" s="1"/>
  <c r="J16" i="32"/>
  <c r="AW17" i="64"/>
  <c r="AT17" i="64"/>
  <c r="G3" i="64"/>
  <c r="G10" i="64" s="1"/>
  <c r="AT10" i="64" s="1"/>
  <c r="D40" i="52"/>
  <c r="D56" i="52"/>
  <c r="D64" i="52"/>
  <c r="BC14" i="64"/>
  <c r="J15" i="32"/>
  <c r="BD4" i="70" s="1"/>
  <c r="FO8" i="74"/>
  <c r="FO11" i="74"/>
  <c r="FO41" i="74"/>
  <c r="FO39" i="74"/>
  <c r="FO37" i="74"/>
  <c r="FO21" i="74"/>
  <c r="FO19" i="74"/>
  <c r="FO20" i="74"/>
  <c r="FO22" i="74"/>
  <c r="FO9" i="74"/>
  <c r="FO23" i="74"/>
  <c r="FO40" i="74"/>
  <c r="FO36" i="74"/>
  <c r="FO10" i="74"/>
  <c r="FO38" i="74"/>
  <c r="FO4" i="74"/>
  <c r="FO7" i="74"/>
  <c r="GQ34" i="30"/>
  <c r="GQ27" i="30"/>
  <c r="BD27" i="30" s="1"/>
  <c r="GQ6" i="30"/>
  <c r="GQ18" i="30"/>
  <c r="AS3" i="64"/>
  <c r="BD3" i="64" s="1"/>
  <c r="BC48" i="30"/>
  <c r="D60" i="52"/>
  <c r="D44" i="52"/>
  <c r="D36" i="52"/>
  <c r="D32" i="52"/>
  <c r="D28" i="52"/>
  <c r="D52" i="52"/>
  <c r="D48" i="52"/>
  <c r="D24" i="52"/>
  <c r="D20" i="52"/>
  <c r="D16" i="52"/>
  <c r="D12" i="52"/>
  <c r="DV53" i="30"/>
  <c r="DI61" i="74"/>
  <c r="L60" i="74"/>
  <c r="E28" i="68" s="1"/>
  <c r="DO53" i="30"/>
  <c r="DB61" i="74"/>
  <c r="DW53" i="30"/>
  <c r="DJ61" i="74"/>
  <c r="J53" i="30"/>
  <c r="D40" i="73" s="1"/>
  <c r="D40" i="76" s="1"/>
  <c r="P60" i="74"/>
  <c r="I28" i="68" s="1"/>
  <c r="DS53" i="30"/>
  <c r="DF61" i="74"/>
  <c r="N60" i="74"/>
  <c r="G28" i="68" s="1"/>
  <c r="DQ53" i="30"/>
  <c r="DD61" i="74"/>
  <c r="Q60" i="74"/>
  <c r="J28" i="68" s="1"/>
  <c r="DT53" i="30"/>
  <c r="DG61" i="74"/>
  <c r="O60" i="74"/>
  <c r="AV60" i="74" s="1"/>
  <c r="FF60" i="74" s="1"/>
  <c r="DR53" i="30"/>
  <c r="DE61" i="74"/>
  <c r="DU53" i="30"/>
  <c r="DH61" i="74"/>
  <c r="M60" i="74"/>
  <c r="AT60" i="74" s="1"/>
  <c r="FD60" i="74" s="1"/>
  <c r="DP53" i="30"/>
  <c r="DC61" i="74"/>
  <c r="DN53" i="30"/>
  <c r="DA61" i="74"/>
  <c r="BC58" i="30"/>
  <c r="BC60" i="30"/>
  <c r="BC47" i="30"/>
  <c r="BC61" i="30"/>
  <c r="BC46" i="30"/>
  <c r="BC54" i="30"/>
  <c r="BC59" i="30"/>
  <c r="DJ52" i="30"/>
  <c r="DJ54" i="30"/>
  <c r="C3" i="103"/>
  <c r="C3" i="100"/>
  <c r="C3" i="99"/>
  <c r="C3" i="101"/>
  <c r="C3" i="95"/>
  <c r="C3" i="102"/>
  <c r="C3" i="98"/>
  <c r="C3" i="93"/>
  <c r="C3" i="97"/>
  <c r="C3" i="94"/>
  <c r="C3" i="96"/>
  <c r="FN53" i="30"/>
  <c r="FN57" i="30" s="1"/>
  <c r="FD53" i="30"/>
  <c r="FT53" i="30"/>
  <c r="R60" i="74"/>
  <c r="FU53" i="30"/>
  <c r="FE53" i="30"/>
  <c r="S60" i="74"/>
  <c r="FV53" i="30"/>
  <c r="FF53" i="30"/>
  <c r="T60" i="74"/>
  <c r="EX53" i="30"/>
  <c r="EX57" i="30" s="1"/>
  <c r="D8" i="52"/>
  <c r="K60" i="74"/>
  <c r="C15" i="59"/>
  <c r="C14" i="65"/>
  <c r="C31" i="59"/>
  <c r="GN10" i="30"/>
  <c r="FW62" i="30"/>
  <c r="GN59" i="30"/>
  <c r="GN48" i="30"/>
  <c r="GN60" i="30"/>
  <c r="FG5" i="30"/>
  <c r="GN47" i="30"/>
  <c r="FW60" i="30"/>
  <c r="EQ52" i="30"/>
  <c r="GN19" i="30"/>
  <c r="GA57" i="30"/>
  <c r="GN53" i="30"/>
  <c r="GN57" i="30" s="1"/>
  <c r="GN61" i="30"/>
  <c r="EQ13" i="30"/>
  <c r="DI81" i="30"/>
  <c r="DJ81" i="30"/>
  <c r="DK81" i="30"/>
  <c r="FW4" i="30"/>
  <c r="FG31" i="30"/>
  <c r="FG41" i="30"/>
  <c r="FW48" i="30"/>
  <c r="FG55" i="30"/>
  <c r="FG59" i="30"/>
  <c r="FW61" i="30"/>
  <c r="FW5" i="30"/>
  <c r="FW13" i="30"/>
  <c r="FW32" i="30"/>
  <c r="FW40" i="30"/>
  <c r="FW47" i="30"/>
  <c r="FW54" i="30"/>
  <c r="FW14" i="30"/>
  <c r="FW31" i="30"/>
  <c r="FW41" i="30"/>
  <c r="FW55" i="30"/>
  <c r="FW59" i="30"/>
  <c r="FJ57" i="30"/>
  <c r="EA60" i="30"/>
  <c r="FG60" i="30"/>
  <c r="FG62" i="30"/>
  <c r="FG48" i="30"/>
  <c r="FG61" i="30"/>
  <c r="ET57" i="30"/>
  <c r="FG14" i="30"/>
  <c r="EQ40" i="30"/>
  <c r="EQ54" i="30"/>
  <c r="EA62" i="30"/>
  <c r="FG4" i="30"/>
  <c r="FG32" i="30"/>
  <c r="FG40" i="30"/>
  <c r="FG47" i="30"/>
  <c r="FG54" i="30"/>
  <c r="EQ4" i="30"/>
  <c r="EQ41" i="30"/>
  <c r="EQ55" i="30"/>
  <c r="EQ59" i="30"/>
  <c r="EQ5" i="30"/>
  <c r="EQ62" i="30"/>
  <c r="ED57" i="30"/>
  <c r="EQ53" i="30"/>
  <c r="EQ57" i="30" s="1"/>
  <c r="EQ14" i="30"/>
  <c r="EQ61" i="30"/>
  <c r="EA61" i="30"/>
  <c r="EA54" i="30"/>
  <c r="EA41" i="30"/>
  <c r="EA55" i="30"/>
  <c r="EA59" i="30"/>
  <c r="DN52" i="30"/>
  <c r="AZ40" i="30"/>
  <c r="DG40" i="30" s="1"/>
  <c r="BA40" i="30"/>
  <c r="DH40" i="30" s="1"/>
  <c r="DY40" i="30" s="1"/>
  <c r="DY43" i="30" s="1"/>
  <c r="BB40" i="30"/>
  <c r="DI40" i="30" s="1"/>
  <c r="DZ40" i="30" s="1"/>
  <c r="DZ43" i="30" s="1"/>
  <c r="AZ41" i="30"/>
  <c r="DG41" i="30" s="1"/>
  <c r="BA41" i="30"/>
  <c r="DH41" i="30" s="1"/>
  <c r="BB41" i="30"/>
  <c r="DI41" i="30" s="1"/>
  <c r="CW61" i="30"/>
  <c r="AX41" i="30"/>
  <c r="DE41" i="30" s="1"/>
  <c r="CW48" i="30"/>
  <c r="DJ48" i="30" s="1"/>
  <c r="CW59" i="30"/>
  <c r="CW58" i="30"/>
  <c r="CW60" i="30"/>
  <c r="ED60" i="30" s="1"/>
  <c r="AQ40" i="30"/>
  <c r="CX40" i="30" s="1"/>
  <c r="DO40" i="30" s="1"/>
  <c r="DO43" i="30" s="1"/>
  <c r="C4" i="91"/>
  <c r="C4" i="88"/>
  <c r="C4" i="79"/>
  <c r="C4" i="87"/>
  <c r="C4" i="78"/>
  <c r="C4" i="84"/>
  <c r="C4" i="90"/>
  <c r="C4" i="86"/>
  <c r="C4" i="77"/>
  <c r="C4" i="89"/>
  <c r="C4" i="85"/>
  <c r="C4" i="76"/>
  <c r="FO24" i="74"/>
  <c r="K7" i="32"/>
  <c r="M53" i="30"/>
  <c r="G40" i="73" s="1"/>
  <c r="G40" i="76" s="1"/>
  <c r="O53" i="30"/>
  <c r="I40" i="73" s="1"/>
  <c r="I40" i="76" s="1"/>
  <c r="GQ31" i="30"/>
  <c r="GQ32" i="30"/>
  <c r="GQ23" i="30"/>
  <c r="BD23" i="30" s="1"/>
  <c r="GQ22" i="30"/>
  <c r="BD22" i="30" s="1"/>
  <c r="GQ14" i="30"/>
  <c r="N53" i="30"/>
  <c r="H40" i="73" s="1"/>
  <c r="H40" i="76" s="1"/>
  <c r="K53" i="30"/>
  <c r="E40" i="73" s="1"/>
  <c r="E40" i="76" s="1"/>
  <c r="EG47" i="30"/>
  <c r="EK47" i="30"/>
  <c r="EH47" i="30"/>
  <c r="EL47" i="30"/>
  <c r="EI47" i="30"/>
  <c r="EM47" i="30"/>
  <c r="L15" i="70"/>
  <c r="C16" i="63" s="1"/>
  <c r="ER61" i="74"/>
  <c r="L61" i="74"/>
  <c r="EE61" i="74"/>
  <c r="S15" i="70"/>
  <c r="J16" i="63" s="1"/>
  <c r="S61" i="74"/>
  <c r="M30" i="59"/>
  <c r="T61" i="74"/>
  <c r="R53" i="30"/>
  <c r="L40" i="73" s="1"/>
  <c r="L40" i="76" s="1"/>
  <c r="K15" i="70"/>
  <c r="B16" i="63" s="1"/>
  <c r="ED61" i="74"/>
  <c r="EQ61" i="74"/>
  <c r="K61" i="74"/>
  <c r="EV61" i="74"/>
  <c r="P61" i="74"/>
  <c r="EI61" i="74"/>
  <c r="N15" i="70"/>
  <c r="E16" i="63" s="1"/>
  <c r="EG61" i="74"/>
  <c r="ET61" i="74"/>
  <c r="N61" i="74"/>
  <c r="Q15" i="70"/>
  <c r="H16" i="63" s="1"/>
  <c r="EW61" i="74"/>
  <c r="Q61" i="74"/>
  <c r="EJ61" i="74"/>
  <c r="Q53" i="30"/>
  <c r="K40" i="73" s="1"/>
  <c r="K40" i="76" s="1"/>
  <c r="O15" i="70"/>
  <c r="F16" i="63" s="1"/>
  <c r="EH61" i="74"/>
  <c r="EU61" i="74"/>
  <c r="O61" i="74"/>
  <c r="R15" i="70"/>
  <c r="I16" i="63" s="1"/>
  <c r="R61" i="74"/>
  <c r="P53" i="30"/>
  <c r="J40" i="73" s="1"/>
  <c r="J40" i="76" s="1"/>
  <c r="L53" i="30"/>
  <c r="F40" i="73" s="1"/>
  <c r="F40" i="76" s="1"/>
  <c r="EY53" i="30"/>
  <c r="EY57" i="30" s="1"/>
  <c r="ES61" i="74"/>
  <c r="M61" i="74"/>
  <c r="EF61" i="74"/>
  <c r="M15" i="70"/>
  <c r="D16" i="63" s="1"/>
  <c r="BC15" i="64"/>
  <c r="P8" i="64"/>
  <c r="S17" i="64"/>
  <c r="BC16" i="64"/>
  <c r="AX17" i="64"/>
  <c r="BB17" i="64"/>
  <c r="AU17" i="64"/>
  <c r="AY17" i="64"/>
  <c r="BC12" i="64"/>
  <c r="BC13" i="64"/>
  <c r="BC11" i="64"/>
  <c r="AZ17" i="64"/>
  <c r="AS17" i="64"/>
  <c r="BA17" i="64"/>
  <c r="AV17" i="64"/>
  <c r="C62" i="30"/>
  <c r="C4" i="82"/>
  <c r="C4" i="83"/>
  <c r="M31" i="84"/>
  <c r="M31" i="83"/>
  <c r="I39" i="83"/>
  <c r="J39" i="83"/>
  <c r="D39" i="83"/>
  <c r="M39" i="82"/>
  <c r="C39" i="83"/>
  <c r="H39" i="83"/>
  <c r="L39" i="83"/>
  <c r="G39" i="83"/>
  <c r="E39" i="83"/>
  <c r="F39" i="83"/>
  <c r="K39" i="83"/>
  <c r="DO48" i="30"/>
  <c r="DQ48" i="30"/>
  <c r="K39" i="46"/>
  <c r="G39" i="46"/>
  <c r="L39" i="46"/>
  <c r="F39" i="46"/>
  <c r="DS48" i="30"/>
  <c r="C3" i="61"/>
  <c r="D3" i="75"/>
  <c r="D10" i="75" s="1"/>
  <c r="FC13" i="30"/>
  <c r="FC19" i="30" s="1"/>
  <c r="EJ48" i="30"/>
  <c r="EF48" i="30"/>
  <c r="EM48" i="30"/>
  <c r="EK48" i="30"/>
  <c r="ED48" i="30"/>
  <c r="EH48" i="30"/>
  <c r="EL48" i="30"/>
  <c r="FO42" i="74"/>
  <c r="FO34" i="74"/>
  <c r="FO29" i="74"/>
  <c r="FO17" i="74"/>
  <c r="FO5" i="74"/>
  <c r="FO35" i="74"/>
  <c r="FO30" i="74"/>
  <c r="FO28" i="74"/>
  <c r="FO18" i="74"/>
  <c r="FO16" i="74"/>
  <c r="FO6" i="74"/>
  <c r="GQ13" i="30"/>
  <c r="GQ4" i="30"/>
  <c r="GQ5" i="30"/>
  <c r="D17" i="66"/>
  <c r="H35" i="59"/>
  <c r="E16" i="65"/>
  <c r="I17" i="66"/>
  <c r="F17" i="66"/>
  <c r="J17" i="66"/>
  <c r="G17" i="66"/>
  <c r="B8" i="63"/>
  <c r="D36" i="63"/>
  <c r="BC12" i="70"/>
  <c r="C7" i="70"/>
  <c r="BC10" i="70"/>
  <c r="BC14" i="70"/>
  <c r="BC11" i="70"/>
  <c r="BC13" i="70"/>
  <c r="K10" i="32"/>
  <c r="AV40" i="30"/>
  <c r="DC40" i="30" s="1"/>
  <c r="DT40" i="30" s="1"/>
  <c r="DT43" i="30" s="1"/>
  <c r="AR40" i="30"/>
  <c r="CY40" i="30" s="1"/>
  <c r="DP40" i="30" s="1"/>
  <c r="DP43" i="30" s="1"/>
  <c r="GA62" i="30"/>
  <c r="AS40" i="30"/>
  <c r="CZ40" i="30" s="1"/>
  <c r="DQ40" i="30" s="1"/>
  <c r="DQ43" i="30" s="1"/>
  <c r="EE43" i="30"/>
  <c r="E35" i="59"/>
  <c r="E4" i="52"/>
  <c r="F4" i="52" s="1"/>
  <c r="G4" i="52" s="1"/>
  <c r="H4" i="52" s="1"/>
  <c r="I4" i="52" s="1"/>
  <c r="J4" i="52" s="1"/>
  <c r="K4" i="52" s="1"/>
  <c r="L4" i="52" s="1"/>
  <c r="M4" i="52" s="1"/>
  <c r="N4" i="52" s="1"/>
  <c r="O4" i="52" s="1"/>
  <c r="P4" i="52" s="1"/>
  <c r="Q4" i="52" s="1"/>
  <c r="J7" i="59"/>
  <c r="GB62" i="30"/>
  <c r="GE62" i="30"/>
  <c r="I35" i="59"/>
  <c r="GG62" i="30"/>
  <c r="E28" i="30"/>
  <c r="D80" i="30" s="1"/>
  <c r="E7" i="59"/>
  <c r="D4" i="59"/>
  <c r="D11" i="59" s="1"/>
  <c r="L5" i="59"/>
  <c r="C3" i="71"/>
  <c r="D3" i="71" s="1"/>
  <c r="E3" i="71" s="1"/>
  <c r="F3" i="71" s="1"/>
  <c r="G3" i="71" s="1"/>
  <c r="H3" i="71" s="1"/>
  <c r="I3" i="71" s="1"/>
  <c r="J3" i="71" s="1"/>
  <c r="K3" i="71" s="1"/>
  <c r="L3" i="71" s="1"/>
  <c r="L6" i="66"/>
  <c r="E43" i="30"/>
  <c r="M6" i="66"/>
  <c r="J3" i="30"/>
  <c r="F6" i="59"/>
  <c r="D3" i="66"/>
  <c r="D10" i="66" s="1"/>
  <c r="K3" i="70"/>
  <c r="K9" i="70" s="1"/>
  <c r="AS9" i="70" s="1"/>
  <c r="EJ43" i="30"/>
  <c r="GI62" i="30"/>
  <c r="M7" i="59"/>
  <c r="C4" i="73"/>
  <c r="C21" i="73" s="1"/>
  <c r="FQ19" i="30"/>
  <c r="GH62" i="30"/>
  <c r="EI43" i="30"/>
  <c r="EW43" i="30"/>
  <c r="FS43" i="30"/>
  <c r="D8" i="65"/>
  <c r="GJ62" i="30"/>
  <c r="GC62" i="30"/>
  <c r="I6" i="59"/>
  <c r="AW41" i="30"/>
  <c r="DD41" i="30" s="1"/>
  <c r="D4" i="65"/>
  <c r="D11" i="65" s="1"/>
  <c r="EJ19" i="30"/>
  <c r="FQ53" i="30"/>
  <c r="FQ57" i="30" s="1"/>
  <c r="T15" i="70"/>
  <c r="K16" i="63" s="1"/>
  <c r="D6" i="65"/>
  <c r="G6" i="59"/>
  <c r="Q16" i="70"/>
  <c r="I14" i="71" s="1"/>
  <c r="FS53" i="30"/>
  <c r="FS57" i="30" s="1"/>
  <c r="FR53" i="30"/>
  <c r="FR57" i="30" s="1"/>
  <c r="FC53" i="30"/>
  <c r="FC57" i="30" s="1"/>
  <c r="FB53" i="30"/>
  <c r="FB57" i="30" s="1"/>
  <c r="FP53" i="30"/>
  <c r="FP57" i="30" s="1"/>
  <c r="FA53" i="30"/>
  <c r="FA57" i="30" s="1"/>
  <c r="P15" i="70"/>
  <c r="G16" i="63" s="1"/>
  <c r="EZ53" i="30"/>
  <c r="EZ57" i="30" s="1"/>
  <c r="K6" i="59"/>
  <c r="H5" i="66"/>
  <c r="H6" i="59"/>
  <c r="GE55" i="30"/>
  <c r="H30" i="59"/>
  <c r="D30" i="59"/>
  <c r="I53" i="30"/>
  <c r="FM53" i="30"/>
  <c r="FM57" i="30" s="1"/>
  <c r="EW53" i="30"/>
  <c r="EW57" i="30" s="1"/>
  <c r="FR19" i="30"/>
  <c r="DM4" i="30"/>
  <c r="DP52" i="30"/>
  <c r="DO47" i="30"/>
  <c r="J5" i="59"/>
  <c r="AS41" i="30"/>
  <c r="CZ41" i="30" s="1"/>
  <c r="ED10" i="30"/>
  <c r="EZ10" i="30"/>
  <c r="FN10" i="30"/>
  <c r="EI19" i="30"/>
  <c r="FK19" i="30"/>
  <c r="FS19" i="30"/>
  <c r="AV41" i="30"/>
  <c r="DC41" i="30" s="1"/>
  <c r="DD81" i="30"/>
  <c r="FL19" i="30"/>
  <c r="EV43" i="30"/>
  <c r="ET43" i="30"/>
  <c r="FP43" i="30"/>
  <c r="J35" i="59"/>
  <c r="E19" i="30"/>
  <c r="FJ19" i="30"/>
  <c r="M31" i="46"/>
  <c r="H17" i="66"/>
  <c r="J30" i="59"/>
  <c r="AY41" i="30"/>
  <c r="DF41" i="30" s="1"/>
  <c r="AT41" i="30"/>
  <c r="DA41" i="30" s="1"/>
  <c r="AP3" i="30"/>
  <c r="BD3" i="30" s="1"/>
  <c r="D11" i="68"/>
  <c r="FP19" i="30"/>
  <c r="ED43" i="30"/>
  <c r="EL43" i="30"/>
  <c r="EZ43" i="30"/>
  <c r="AU41" i="30"/>
  <c r="DB41" i="30" s="1"/>
  <c r="GN43" i="30"/>
  <c r="AP41" i="30"/>
  <c r="CW41" i="30" s="1"/>
  <c r="EK19" i="30"/>
  <c r="EL19" i="30"/>
  <c r="FN19" i="30"/>
  <c r="AR41" i="30"/>
  <c r="CY41" i="30" s="1"/>
  <c r="D3" i="69"/>
  <c r="D10" i="69" s="1"/>
  <c r="FO43" i="30"/>
  <c r="FM19" i="30"/>
  <c r="EM19" i="30"/>
  <c r="FO19" i="30"/>
  <c r="AQ41" i="30"/>
  <c r="CX41" i="30" s="1"/>
  <c r="EE19" i="30"/>
  <c r="I12" i="30"/>
  <c r="C4" i="46"/>
  <c r="H16" i="65"/>
  <c r="DC47" i="30"/>
  <c r="EJ47" i="30" s="1"/>
  <c r="AU40" i="30"/>
  <c r="DB40" i="30" s="1"/>
  <c r="DS40" i="30" s="1"/>
  <c r="DS43" i="30" s="1"/>
  <c r="AY40" i="30"/>
  <c r="DF40" i="30" s="1"/>
  <c r="DW40" i="30" s="1"/>
  <c r="DW43" i="30" s="1"/>
  <c r="AX40" i="30"/>
  <c r="DE40" i="30" s="1"/>
  <c r="DV40" i="30" s="1"/>
  <c r="DV43" i="30" s="1"/>
  <c r="AW40" i="30"/>
  <c r="DD40" i="30" s="1"/>
  <c r="DU40" i="30" s="1"/>
  <c r="DU43" i="30" s="1"/>
  <c r="AP40" i="30"/>
  <c r="CW40" i="30" s="1"/>
  <c r="AT40" i="30"/>
  <c r="D43" i="30"/>
  <c r="D5" i="59"/>
  <c r="DM5" i="30"/>
  <c r="EC5" i="30" s="1"/>
  <c r="ES5" i="30" s="1"/>
  <c r="FI5" i="30" s="1"/>
  <c r="FZ5" i="30" s="1"/>
  <c r="D5" i="65"/>
  <c r="H6" i="66"/>
  <c r="F5" i="66"/>
  <c r="EX43" i="30"/>
  <c r="FL43" i="30"/>
  <c r="FJ43" i="30"/>
  <c r="FR43" i="30"/>
  <c r="I16" i="65"/>
  <c r="J6" i="59"/>
  <c r="D7" i="59"/>
  <c r="J5" i="66"/>
  <c r="EG10" i="30"/>
  <c r="EK10" i="30"/>
  <c r="EU10" i="30"/>
  <c r="EY10" i="30"/>
  <c r="FC10" i="30"/>
  <c r="FQ10" i="30"/>
  <c r="EY43" i="30"/>
  <c r="EM43" i="30"/>
  <c r="EC40" i="30"/>
  <c r="ES40" i="30" s="1"/>
  <c r="FI40" i="30" s="1"/>
  <c r="FZ40" i="30" s="1"/>
  <c r="E34" i="73"/>
  <c r="E34" i="76" s="1"/>
  <c r="L35" i="73"/>
  <c r="L35" i="76" s="1"/>
  <c r="L34" i="73"/>
  <c r="L34" i="76" s="1"/>
  <c r="EH19" i="30"/>
  <c r="DC81" i="30"/>
  <c r="J7" i="66"/>
  <c r="CY81" i="30"/>
  <c r="D6" i="66"/>
  <c r="L7" i="65"/>
  <c r="L7" i="59"/>
  <c r="GN35" i="30"/>
  <c r="EH43" i="30"/>
  <c r="FN43" i="30"/>
  <c r="EF43" i="30"/>
  <c r="J8" i="59"/>
  <c r="EJ10" i="30"/>
  <c r="ET10" i="30"/>
  <c r="EX10" i="30"/>
  <c r="FB10" i="30"/>
  <c r="FL10" i="30"/>
  <c r="FP10" i="30"/>
  <c r="EG19" i="30"/>
  <c r="G6" i="65"/>
  <c r="G5" i="66"/>
  <c r="E6" i="66"/>
  <c r="H8" i="65"/>
  <c r="L8" i="65"/>
  <c r="L7" i="66"/>
  <c r="GF62" i="30"/>
  <c r="J16" i="65"/>
  <c r="G16" i="65"/>
  <c r="EF19" i="30"/>
  <c r="C28" i="30"/>
  <c r="EE10" i="30"/>
  <c r="EI10" i="30"/>
  <c r="EM10" i="30"/>
  <c r="EW10" i="30"/>
  <c r="FK10" i="30"/>
  <c r="FS10" i="30"/>
  <c r="FA43" i="30"/>
  <c r="FK43" i="30"/>
  <c r="EK43" i="30"/>
  <c r="FM43" i="30"/>
  <c r="F16" i="65"/>
  <c r="G35" i="59"/>
  <c r="F35" i="59"/>
  <c r="AW62" i="30"/>
  <c r="GD62" i="30"/>
  <c r="K4" i="66"/>
  <c r="J4" i="66"/>
  <c r="DD62" i="30"/>
  <c r="AQ62" i="30"/>
  <c r="AP62" i="30"/>
  <c r="EL10" i="30"/>
  <c r="FA10" i="30"/>
  <c r="FO10" i="30"/>
  <c r="FM10" i="30"/>
  <c r="EV10" i="30"/>
  <c r="FR10" i="30"/>
  <c r="EW35" i="30"/>
  <c r="FS35" i="30"/>
  <c r="F7" i="66"/>
  <c r="F8" i="59"/>
  <c r="M39" i="46"/>
  <c r="FL35" i="30"/>
  <c r="M37" i="30"/>
  <c r="H7" i="66"/>
  <c r="L8" i="59"/>
  <c r="E35" i="30"/>
  <c r="D8" i="59"/>
  <c r="H8" i="59"/>
  <c r="EY35" i="30"/>
  <c r="FC35" i="30"/>
  <c r="FQ35" i="30"/>
  <c r="FN35" i="30"/>
  <c r="EV35" i="30"/>
  <c r="FR35" i="30"/>
  <c r="EZ35" i="30"/>
  <c r="FM35" i="30"/>
  <c r="EX35" i="30"/>
  <c r="FA35" i="30"/>
  <c r="FO35" i="30"/>
  <c r="FB35" i="30"/>
  <c r="FP35" i="30"/>
  <c r="L10" i="63"/>
  <c r="L11" i="63"/>
  <c r="C19" i="69"/>
  <c r="L12" i="63"/>
  <c r="ET35" i="30"/>
  <c r="L13" i="63"/>
  <c r="E42" i="63" s="1"/>
  <c r="F42" i="63" s="1"/>
  <c r="H42" i="63" s="1"/>
  <c r="BC20" i="70"/>
  <c r="BC26" i="64"/>
  <c r="EQ12" i="30"/>
  <c r="EQ21" i="30" s="1"/>
  <c r="EQ30" i="30" s="1"/>
  <c r="EQ39" i="30" s="1"/>
  <c r="EQ45" i="30" s="1"/>
  <c r="GN3" i="30"/>
  <c r="GN12" i="30" s="1"/>
  <c r="GN21" i="30" s="1"/>
  <c r="GN30" i="30" s="1"/>
  <c r="GN39" i="30" s="1"/>
  <c r="GN45" i="30" s="1"/>
  <c r="F31" i="73"/>
  <c r="F31" i="76" s="1"/>
  <c r="EC41" i="30"/>
  <c r="ES41" i="30" s="1"/>
  <c r="FI41" i="30" s="1"/>
  <c r="FZ41" i="30" s="1"/>
  <c r="I35" i="73"/>
  <c r="I35" i="76" s="1"/>
  <c r="H34" i="73"/>
  <c r="H34" i="76" s="1"/>
  <c r="K34" i="73"/>
  <c r="K34" i="76" s="1"/>
  <c r="C34" i="73"/>
  <c r="D34" i="73"/>
  <c r="D34" i="76" s="1"/>
  <c r="F35" i="73"/>
  <c r="F35" i="76" s="1"/>
  <c r="G35" i="73"/>
  <c r="G35" i="76" s="1"/>
  <c r="J34" i="73"/>
  <c r="J34" i="76" s="1"/>
  <c r="H35" i="73"/>
  <c r="H35" i="76" s="1"/>
  <c r="F34" i="73"/>
  <c r="F34" i="76" s="1"/>
  <c r="K35" i="73"/>
  <c r="K35" i="76" s="1"/>
  <c r="C35" i="73"/>
  <c r="E35" i="73"/>
  <c r="E35" i="76" s="1"/>
  <c r="G34" i="73"/>
  <c r="G34" i="76" s="1"/>
  <c r="J35" i="73"/>
  <c r="J35" i="76" s="1"/>
  <c r="K35" i="59"/>
  <c r="K16" i="65"/>
  <c r="K17" i="66"/>
  <c r="I34" i="73"/>
  <c r="I34" i="76" s="1"/>
  <c r="FJ35" i="30"/>
  <c r="N37" i="30"/>
  <c r="I5" i="65"/>
  <c r="I5" i="59"/>
  <c r="I4" i="66"/>
  <c r="G8" i="65"/>
  <c r="G8" i="59"/>
  <c r="G7" i="66"/>
  <c r="K7" i="65"/>
  <c r="K6" i="66"/>
  <c r="K7" i="59"/>
  <c r="FK35" i="30"/>
  <c r="ES47" i="30"/>
  <c r="E8" i="59"/>
  <c r="E7" i="66"/>
  <c r="E8" i="65"/>
  <c r="M8" i="65"/>
  <c r="M8" i="59"/>
  <c r="M7" i="66"/>
  <c r="EG43" i="30"/>
  <c r="EU43" i="30"/>
  <c r="FC43" i="30"/>
  <c r="FQ43" i="30"/>
  <c r="D31" i="73"/>
  <c r="D31" i="76" s="1"/>
  <c r="ED19" i="30"/>
  <c r="E5" i="66"/>
  <c r="E6" i="65"/>
  <c r="E6" i="59"/>
  <c r="M6" i="65"/>
  <c r="M5" i="66"/>
  <c r="EU35" i="30"/>
  <c r="DA62" i="30"/>
  <c r="CY59" i="30"/>
  <c r="CY62" i="30" s="1"/>
  <c r="AR62" i="30"/>
  <c r="DB60" i="30"/>
  <c r="EI60" i="30" s="1"/>
  <c r="AU62" i="30"/>
  <c r="D35" i="59"/>
  <c r="D16" i="65"/>
  <c r="L17" i="66"/>
  <c r="L16" i="65"/>
  <c r="L35" i="59"/>
  <c r="CX62" i="30"/>
  <c r="DA81" i="30"/>
  <c r="EF10" i="30"/>
  <c r="M5" i="65"/>
  <c r="M4" i="66"/>
  <c r="R37" i="30"/>
  <c r="M5" i="59"/>
  <c r="L5" i="66"/>
  <c r="G7" i="59"/>
  <c r="G7" i="65"/>
  <c r="GA54" i="30"/>
  <c r="GN54" i="30" s="1"/>
  <c r="DF62" i="30"/>
  <c r="DE61" i="30"/>
  <c r="I5" i="66"/>
  <c r="FJ10" i="30"/>
  <c r="DE81" i="30"/>
  <c r="DM14" i="30"/>
  <c r="EC14" i="30" s="1"/>
  <c r="ES14" i="30" s="1"/>
  <c r="FI14" i="30" s="1"/>
  <c r="FZ14" i="30" s="1"/>
  <c r="DH81" i="30"/>
  <c r="D5" i="66"/>
  <c r="I37" i="30"/>
  <c r="Q37" i="30"/>
  <c r="L6" i="59"/>
  <c r="H7" i="65"/>
  <c r="CZ58" i="30"/>
  <c r="CZ62" i="30" s="1"/>
  <c r="AS62" i="30"/>
  <c r="D35" i="73"/>
  <c r="D35" i="76" s="1"/>
  <c r="K5" i="65"/>
  <c r="P37" i="30"/>
  <c r="DB81" i="30"/>
  <c r="DM13" i="30"/>
  <c r="CZ81" i="30"/>
  <c r="K6" i="65"/>
  <c r="I7" i="65"/>
  <c r="I6" i="66"/>
  <c r="I7" i="59"/>
  <c r="FB43" i="30"/>
  <c r="AX62" i="30"/>
  <c r="DE59" i="30"/>
  <c r="DC60" i="30"/>
  <c r="AV62" i="30"/>
  <c r="I8" i="65"/>
  <c r="I7" i="66"/>
  <c r="AT62" i="30"/>
  <c r="EH10" i="30"/>
  <c r="G5" i="65"/>
  <c r="L37" i="30"/>
  <c r="G4" i="66"/>
  <c r="CW47" i="30"/>
  <c r="K8" i="65"/>
  <c r="K8" i="59"/>
  <c r="DG81" i="30"/>
  <c r="DF81" i="30"/>
  <c r="J7" i="65"/>
  <c r="O37" i="30"/>
  <c r="AY62" i="30"/>
  <c r="E17" i="66"/>
  <c r="M35" i="59"/>
  <c r="M16" i="65"/>
  <c r="M17" i="66"/>
  <c r="H5" i="65"/>
  <c r="H4" i="66"/>
  <c r="H5" i="59"/>
  <c r="F7" i="65"/>
  <c r="F7" i="59"/>
  <c r="L5" i="65"/>
  <c r="C20" i="68"/>
  <c r="M5" i="71"/>
  <c r="C13" i="69"/>
  <c r="J8" i="65"/>
  <c r="C14" i="68"/>
  <c r="M12" i="71"/>
  <c r="AH10" i="74" l="1"/>
  <c r="AL10" i="74" s="1"/>
  <c r="AK10" i="74" s="1"/>
  <c r="AM10" i="74" s="1"/>
  <c r="H3" i="64"/>
  <c r="H10" i="64" s="1"/>
  <c r="AU10" i="64" s="1"/>
  <c r="AF18" i="30"/>
  <c r="AH24" i="74"/>
  <c r="AL24" i="74" s="1"/>
  <c r="AK24" i="74" s="1"/>
  <c r="AM24" i="74" s="1"/>
  <c r="AH9" i="74"/>
  <c r="AL9" i="74" s="1"/>
  <c r="AK9" i="74" s="1"/>
  <c r="AM9" i="74" s="1"/>
  <c r="AH17" i="74"/>
  <c r="AL17" i="74" s="1"/>
  <c r="AH28" i="74"/>
  <c r="AL28" i="74" s="1"/>
  <c r="AK28" i="74" s="1"/>
  <c r="AM28" i="74" s="1"/>
  <c r="AH30" i="74"/>
  <c r="AL30" i="74" s="1"/>
  <c r="AK30" i="74" s="1"/>
  <c r="AM30" i="74" s="1"/>
  <c r="AF6" i="30"/>
  <c r="AJ6" i="30" s="1"/>
  <c r="AH5" i="74"/>
  <c r="AL5" i="74" s="1"/>
  <c r="AH4" i="70"/>
  <c r="AL4" i="70" s="1"/>
  <c r="AH42" i="74"/>
  <c r="AI42" i="74" s="1"/>
  <c r="AJ42" i="74" s="1"/>
  <c r="AF22" i="30"/>
  <c r="AJ22" i="30" s="1"/>
  <c r="AH23" i="74"/>
  <c r="AL23" i="74" s="1"/>
  <c r="AK23" i="74" s="1"/>
  <c r="AM23" i="74" s="1"/>
  <c r="AH6" i="70"/>
  <c r="AL6" i="70" s="1"/>
  <c r="AK6" i="70" s="1"/>
  <c r="AM6" i="70" s="1"/>
  <c r="AH38" i="74"/>
  <c r="AI38" i="74" s="1"/>
  <c r="AJ38" i="74" s="1"/>
  <c r="AF14" i="30"/>
  <c r="AJ14" i="30" s="1"/>
  <c r="AH21" i="74"/>
  <c r="AL21" i="74" s="1"/>
  <c r="AK21" i="74" s="1"/>
  <c r="AM21" i="74" s="1"/>
  <c r="AH5" i="70"/>
  <c r="AL5" i="70" s="1"/>
  <c r="AK5" i="70" s="1"/>
  <c r="AM5" i="70" s="1"/>
  <c r="AF31" i="30"/>
  <c r="AG31" i="30" s="1"/>
  <c r="AH31" i="30" s="1"/>
  <c r="AF24" i="30"/>
  <c r="AJ24" i="30" s="1"/>
  <c r="AH35" i="74"/>
  <c r="AI35" i="74" s="1"/>
  <c r="AJ35" i="74" s="1"/>
  <c r="AF23" i="30"/>
  <c r="AJ23" i="30" s="1"/>
  <c r="AH18" i="74"/>
  <c r="AL18" i="74" s="1"/>
  <c r="AF32" i="30"/>
  <c r="AG32" i="30" s="1"/>
  <c r="AH32" i="30" s="1"/>
  <c r="AH6" i="64"/>
  <c r="AJ6" i="64" s="1"/>
  <c r="AF27" i="30"/>
  <c r="AJ27" i="30" s="1"/>
  <c r="AH29" i="74"/>
  <c r="AL29" i="74" s="1"/>
  <c r="AK29" i="74" s="1"/>
  <c r="AM29" i="74" s="1"/>
  <c r="AF34" i="30"/>
  <c r="AG34" i="30" s="1"/>
  <c r="AH34" i="30" s="1"/>
  <c r="AH22" i="74"/>
  <c r="AL22" i="74" s="1"/>
  <c r="AK22" i="74" s="1"/>
  <c r="AM22" i="74" s="1"/>
  <c r="AH19" i="74"/>
  <c r="AL19" i="74" s="1"/>
  <c r="AI7" i="64"/>
  <c r="AI5" i="64"/>
  <c r="AF4" i="30"/>
  <c r="AJ4" i="30" s="1"/>
  <c r="AH5" i="64"/>
  <c r="AL5" i="64" s="1"/>
  <c r="AF5" i="30"/>
  <c r="AJ5" i="30" s="1"/>
  <c r="AH6" i="74"/>
  <c r="AL6" i="74" s="1"/>
  <c r="AH40" i="74"/>
  <c r="AL40" i="74" s="1"/>
  <c r="AF13" i="30"/>
  <c r="AJ13" i="30" s="1"/>
  <c r="AH7" i="64"/>
  <c r="AK7" i="64" s="1"/>
  <c r="AH8" i="74"/>
  <c r="AL8" i="74" s="1"/>
  <c r="AK8" i="74" s="1"/>
  <c r="AM8" i="74" s="1"/>
  <c r="AH7" i="74"/>
  <c r="AL7" i="74" s="1"/>
  <c r="AK7" i="74" s="1"/>
  <c r="AM7" i="74" s="1"/>
  <c r="AH37" i="74"/>
  <c r="AL37" i="74" s="1"/>
  <c r="AI6" i="64"/>
  <c r="AH20" i="74"/>
  <c r="AL20" i="74" s="1"/>
  <c r="AK20" i="74" s="1"/>
  <c r="AM20" i="74" s="1"/>
  <c r="AH4" i="74"/>
  <c r="AH16" i="74"/>
  <c r="AL16" i="74" s="1"/>
  <c r="AH11" i="74"/>
  <c r="AL11" i="74" s="1"/>
  <c r="AK11" i="74" s="1"/>
  <c r="AM11" i="74" s="1"/>
  <c r="AH41" i="74"/>
  <c r="AL41" i="74" s="1"/>
  <c r="AH36" i="74"/>
  <c r="AL36" i="74" s="1"/>
  <c r="AH39" i="74"/>
  <c r="AI39" i="74" s="1"/>
  <c r="AJ39" i="74" s="1"/>
  <c r="AH12" i="74"/>
  <c r="AL12" i="74" s="1"/>
  <c r="AK12" i="74" s="1"/>
  <c r="AM12" i="74" s="1"/>
  <c r="AS12" i="74" s="1"/>
  <c r="D75" i="30"/>
  <c r="D69" i="30"/>
  <c r="GR33" i="30"/>
  <c r="GR25" i="30"/>
  <c r="BE25" i="30" s="1"/>
  <c r="CI25" i="30" s="1"/>
  <c r="GR16" i="30"/>
  <c r="GR26" i="30"/>
  <c r="BE26" i="30" s="1"/>
  <c r="CI26" i="30" s="1"/>
  <c r="GR15" i="30"/>
  <c r="GR7" i="30"/>
  <c r="GR17" i="30"/>
  <c r="AF17" i="30"/>
  <c r="AJ17" i="30" s="1"/>
  <c r="AI17" i="30" s="1"/>
  <c r="AK17" i="30" s="1"/>
  <c r="AF25" i="30"/>
  <c r="AJ25" i="30" s="1"/>
  <c r="AI25" i="30" s="1"/>
  <c r="AK25" i="30" s="1"/>
  <c r="AF8" i="30"/>
  <c r="AF33" i="30"/>
  <c r="AJ33" i="30" s="1"/>
  <c r="AI33" i="30" s="1"/>
  <c r="AK33" i="30" s="1"/>
  <c r="AF15" i="30"/>
  <c r="AJ15" i="30" s="1"/>
  <c r="AI15" i="30" s="1"/>
  <c r="AK15" i="30" s="1"/>
  <c r="AF7" i="30"/>
  <c r="AF9" i="30"/>
  <c r="AF26" i="30"/>
  <c r="AJ26" i="30" s="1"/>
  <c r="AI26" i="30" s="1"/>
  <c r="AK26" i="30" s="1"/>
  <c r="AF16" i="30"/>
  <c r="AJ16" i="30" s="1"/>
  <c r="AI16" i="30" s="1"/>
  <c r="AK16" i="30" s="1"/>
  <c r="DC62" i="30"/>
  <c r="EJ60" i="30"/>
  <c r="EQ60" i="30" s="1"/>
  <c r="D53" i="30"/>
  <c r="C77" i="30" s="1"/>
  <c r="C35" i="76"/>
  <c r="P35" i="76" s="1"/>
  <c r="P35" i="73"/>
  <c r="C34" i="76"/>
  <c r="P34" i="76" s="1"/>
  <c r="P34" i="73"/>
  <c r="AG24" i="30"/>
  <c r="AH24" i="30" s="1"/>
  <c r="AG23" i="30"/>
  <c r="AH23" i="30" s="1"/>
  <c r="AG27" i="30"/>
  <c r="AH27" i="30" s="1"/>
  <c r="AJ18" i="30"/>
  <c r="AG18" i="30"/>
  <c r="AH18" i="30" s="1"/>
  <c r="GR24" i="30"/>
  <c r="BE24" i="30" s="1"/>
  <c r="CI24" i="30" s="1"/>
  <c r="FP12" i="74"/>
  <c r="AG14" i="30"/>
  <c r="AH14" i="30" s="1"/>
  <c r="AI19" i="74"/>
  <c r="AJ19" i="74" s="1"/>
  <c r="AI18" i="74"/>
  <c r="AJ18" i="74" s="1"/>
  <c r="AI17" i="74"/>
  <c r="AJ17" i="74" s="1"/>
  <c r="AI16" i="74"/>
  <c r="AJ16" i="74" s="1"/>
  <c r="AG22" i="30"/>
  <c r="AH22" i="30" s="1"/>
  <c r="AI6" i="74"/>
  <c r="AJ6" i="74" s="1"/>
  <c r="AI5" i="74"/>
  <c r="AJ5" i="74" s="1"/>
  <c r="AL38" i="74"/>
  <c r="AK38" i="74" s="1"/>
  <c r="AM38" i="74" s="1"/>
  <c r="AO38" i="74" s="1"/>
  <c r="AT3" i="64"/>
  <c r="AI36" i="74"/>
  <c r="AJ36" i="74" s="1"/>
  <c r="AI37" i="74"/>
  <c r="AJ37" i="74" s="1"/>
  <c r="AI40" i="74"/>
  <c r="AJ40" i="74" s="1"/>
  <c r="AI41" i="74"/>
  <c r="AJ41" i="74" s="1"/>
  <c r="AL4" i="64"/>
  <c r="AI4" i="64"/>
  <c r="AJ4" i="64" s="1"/>
  <c r="AI4" i="70"/>
  <c r="AJ4" i="70" s="1"/>
  <c r="AL4" i="74"/>
  <c r="AI4" i="74"/>
  <c r="AJ4" i="74" s="1"/>
  <c r="AL34" i="74"/>
  <c r="BD5" i="70"/>
  <c r="BR19" i="70" s="1"/>
  <c r="BE5" i="70"/>
  <c r="BE4" i="70"/>
  <c r="BE6" i="70"/>
  <c r="BD6" i="70"/>
  <c r="FP22" i="74"/>
  <c r="FP9" i="74"/>
  <c r="FP8" i="74"/>
  <c r="FP41" i="74"/>
  <c r="FP38" i="74"/>
  <c r="FP21" i="74"/>
  <c r="FP36" i="74"/>
  <c r="FP20" i="74"/>
  <c r="FP19" i="74"/>
  <c r="FP39" i="74"/>
  <c r="FP7" i="74"/>
  <c r="FP10" i="74"/>
  <c r="FP40" i="74"/>
  <c r="FP37" i="74"/>
  <c r="FP23" i="74"/>
  <c r="FP11" i="74"/>
  <c r="I29" i="68"/>
  <c r="F28" i="68"/>
  <c r="DJ47" i="30"/>
  <c r="E29" i="68"/>
  <c r="D7" i="73"/>
  <c r="D7" i="76" s="1"/>
  <c r="F13" i="71"/>
  <c r="I13" i="71"/>
  <c r="AV15" i="70"/>
  <c r="AV16" i="70" s="1"/>
  <c r="N16" i="70"/>
  <c r="F14" i="71" s="1"/>
  <c r="H29" i="68"/>
  <c r="AW60" i="74"/>
  <c r="FG60" i="74" s="1"/>
  <c r="FG74" i="74" s="1"/>
  <c r="E30" i="59"/>
  <c r="J29" i="68"/>
  <c r="AS60" i="74"/>
  <c r="FC60" i="74" s="1"/>
  <c r="FC63" i="74" s="1"/>
  <c r="AX60" i="74"/>
  <c r="FH60" i="74" s="1"/>
  <c r="FH63" i="74" s="1"/>
  <c r="H28" i="68"/>
  <c r="EA53" i="30"/>
  <c r="AU60" i="74"/>
  <c r="FE60" i="74" s="1"/>
  <c r="FE63" i="74" s="1"/>
  <c r="DK61" i="74"/>
  <c r="E21" i="65"/>
  <c r="AQ53" i="30"/>
  <c r="CX53" i="30" s="1"/>
  <c r="CX55" i="30" s="1"/>
  <c r="F29" i="68"/>
  <c r="G29" i="68"/>
  <c r="L16" i="70"/>
  <c r="D14" i="71" s="1"/>
  <c r="E20" i="59"/>
  <c r="E38" i="59" s="1"/>
  <c r="J55" i="30"/>
  <c r="DL81" i="30"/>
  <c r="DJ60" i="30"/>
  <c r="DJ59" i="30"/>
  <c r="DJ41" i="30"/>
  <c r="C41" i="30" s="1"/>
  <c r="DJ58" i="30"/>
  <c r="DJ61" i="30"/>
  <c r="G24" i="73"/>
  <c r="G24" i="76" s="1"/>
  <c r="C10" i="93"/>
  <c r="C18" i="93"/>
  <c r="D3" i="93"/>
  <c r="C36" i="93"/>
  <c r="C29" i="93"/>
  <c r="C18" i="101"/>
  <c r="D3" i="101"/>
  <c r="C36" i="101"/>
  <c r="C10" i="101"/>
  <c r="C29" i="101"/>
  <c r="C18" i="96"/>
  <c r="C10" i="96"/>
  <c r="D3" i="96"/>
  <c r="C36" i="96"/>
  <c r="C29" i="96"/>
  <c r="C18" i="98"/>
  <c r="D3" i="98"/>
  <c r="C29" i="98"/>
  <c r="C36" i="98"/>
  <c r="C10" i="98"/>
  <c r="C18" i="99"/>
  <c r="C36" i="99"/>
  <c r="C29" i="99"/>
  <c r="D3" i="99"/>
  <c r="C10" i="99"/>
  <c r="D3" i="94"/>
  <c r="C18" i="94"/>
  <c r="C10" i="94"/>
  <c r="C29" i="94"/>
  <c r="C36" i="94"/>
  <c r="C18" i="102"/>
  <c r="C29" i="102"/>
  <c r="C36" i="102"/>
  <c r="C10" i="102"/>
  <c r="D3" i="102"/>
  <c r="C18" i="100"/>
  <c r="D3" i="100"/>
  <c r="C36" i="100"/>
  <c r="C10" i="100"/>
  <c r="C29" i="100"/>
  <c r="C18" i="97"/>
  <c r="C29" i="97"/>
  <c r="C36" i="97"/>
  <c r="C10" i="97"/>
  <c r="D3" i="97"/>
  <c r="C18" i="95"/>
  <c r="C29" i="95"/>
  <c r="C10" i="95"/>
  <c r="C36" i="95"/>
  <c r="D3" i="95"/>
  <c r="C18" i="103"/>
  <c r="D3" i="103"/>
  <c r="C36" i="103"/>
  <c r="C29" i="103"/>
  <c r="C10" i="103"/>
  <c r="AY15" i="70"/>
  <c r="AY16" i="70" s="1"/>
  <c r="FV57" i="30"/>
  <c r="FT57" i="30"/>
  <c r="FD57" i="30"/>
  <c r="FD63" i="74"/>
  <c r="FD74" i="74"/>
  <c r="L29" i="68"/>
  <c r="L28" i="68"/>
  <c r="AZ60" i="74"/>
  <c r="FJ60" i="74" s="1"/>
  <c r="FE57" i="30"/>
  <c r="FF63" i="74"/>
  <c r="FF74" i="74"/>
  <c r="M29" i="68"/>
  <c r="BA60" i="74"/>
  <c r="FK60" i="74" s="1"/>
  <c r="M28" i="68"/>
  <c r="FU57" i="30"/>
  <c r="FF57" i="30"/>
  <c r="K28" i="68"/>
  <c r="K29" i="68"/>
  <c r="AY60" i="74"/>
  <c r="FI60" i="74" s="1"/>
  <c r="D29" i="68"/>
  <c r="D28" i="68"/>
  <c r="F60" i="74"/>
  <c r="AR60" i="74"/>
  <c r="C40" i="73"/>
  <c r="C7" i="65"/>
  <c r="C7" i="66"/>
  <c r="C8" i="65"/>
  <c r="C6" i="59"/>
  <c r="C8" i="59"/>
  <c r="C6" i="66"/>
  <c r="C7" i="59"/>
  <c r="C6" i="65"/>
  <c r="C5" i="66"/>
  <c r="C35" i="59"/>
  <c r="C17" i="66"/>
  <c r="C16" i="65"/>
  <c r="E31" i="73"/>
  <c r="E31" i="76" s="1"/>
  <c r="L31" i="73"/>
  <c r="L31" i="76" s="1"/>
  <c r="J31" i="73"/>
  <c r="J31" i="76" s="1"/>
  <c r="GN62" i="30"/>
  <c r="EA52" i="30"/>
  <c r="DG43" i="30"/>
  <c r="DX40" i="30"/>
  <c r="DX43" i="30" s="1"/>
  <c r="I31" i="73"/>
  <c r="I31" i="76" s="1"/>
  <c r="H31" i="73"/>
  <c r="H31" i="76" s="1"/>
  <c r="FW10" i="30"/>
  <c r="FW19" i="30"/>
  <c r="FW43" i="30"/>
  <c r="H7" i="73"/>
  <c r="H7" i="76" s="1"/>
  <c r="EQ19" i="30"/>
  <c r="FG43" i="30"/>
  <c r="DI43" i="30"/>
  <c r="I21" i="65"/>
  <c r="FG10" i="30"/>
  <c r="EQ48" i="30"/>
  <c r="EQ10" i="30"/>
  <c r="O55" i="30"/>
  <c r="DN40" i="30"/>
  <c r="L20" i="59"/>
  <c r="L38" i="59" s="1"/>
  <c r="AU53" i="30"/>
  <c r="DB53" i="30" s="1"/>
  <c r="DB55" i="30" s="1"/>
  <c r="I20" i="59"/>
  <c r="I38" i="59" s="1"/>
  <c r="DN48" i="30"/>
  <c r="EA48" i="30" s="1"/>
  <c r="I7" i="73"/>
  <c r="I7" i="76" s="1"/>
  <c r="DH43" i="30"/>
  <c r="M20" i="59"/>
  <c r="M15" i="66" s="1"/>
  <c r="BB43" i="30"/>
  <c r="BA43" i="30"/>
  <c r="AZ43" i="30"/>
  <c r="H20" i="59"/>
  <c r="H38" i="59" s="1"/>
  <c r="AT53" i="30"/>
  <c r="DA53" i="30" s="1"/>
  <c r="DA55" i="30" s="1"/>
  <c r="CW62" i="30"/>
  <c r="G20" i="59"/>
  <c r="G15" i="66" s="1"/>
  <c r="G7" i="73"/>
  <c r="G7" i="76" s="1"/>
  <c r="M55" i="30"/>
  <c r="AX53" i="30"/>
  <c r="DE53" i="30" s="1"/>
  <c r="DE55" i="30" s="1"/>
  <c r="H21" i="65"/>
  <c r="G21" i="65"/>
  <c r="AR53" i="30"/>
  <c r="CY53" i="30" s="1"/>
  <c r="CY55" i="30" s="1"/>
  <c r="K7" i="73"/>
  <c r="K7" i="76" s="1"/>
  <c r="BC62" i="30"/>
  <c r="F20" i="59"/>
  <c r="F38" i="59" s="1"/>
  <c r="GJ55" i="30"/>
  <c r="F21" i="65"/>
  <c r="AS53" i="30"/>
  <c r="CZ53" i="30" s="1"/>
  <c r="CZ55" i="30" s="1"/>
  <c r="F7" i="73"/>
  <c r="F7" i="76" s="1"/>
  <c r="K16" i="70"/>
  <c r="C14" i="71" s="1"/>
  <c r="K13" i="71"/>
  <c r="GQ19" i="30"/>
  <c r="J13" i="71"/>
  <c r="K31" i="73"/>
  <c r="K31" i="76" s="1"/>
  <c r="C31" i="73"/>
  <c r="C30" i="87"/>
  <c r="C12" i="87"/>
  <c r="C21" i="87"/>
  <c r="C30" i="85"/>
  <c r="C21" i="85"/>
  <c r="C12" i="85"/>
  <c r="C30" i="90"/>
  <c r="C21" i="90"/>
  <c r="C12" i="90"/>
  <c r="C30" i="79"/>
  <c r="C21" i="79"/>
  <c r="C12" i="79"/>
  <c r="C30" i="76"/>
  <c r="C21" i="76"/>
  <c r="C12" i="76"/>
  <c r="C30" i="89"/>
  <c r="C21" i="89"/>
  <c r="C12" i="89"/>
  <c r="C12" i="84"/>
  <c r="C21" i="84"/>
  <c r="C30" i="84"/>
  <c r="C30" i="88"/>
  <c r="C21" i="88"/>
  <c r="C12" i="88"/>
  <c r="C30" i="86"/>
  <c r="C21" i="86"/>
  <c r="C12" i="86"/>
  <c r="C30" i="77"/>
  <c r="C21" i="77"/>
  <c r="C12" i="77"/>
  <c r="C30" i="78"/>
  <c r="C21" i="78"/>
  <c r="C12" i="78"/>
  <c r="C30" i="91"/>
  <c r="C12" i="91"/>
  <c r="C21" i="91"/>
  <c r="D4" i="91"/>
  <c r="D4" i="86"/>
  <c r="D4" i="77"/>
  <c r="D4" i="89"/>
  <c r="D4" i="87"/>
  <c r="D4" i="85"/>
  <c r="D4" i="78"/>
  <c r="D4" i="76"/>
  <c r="D4" i="90"/>
  <c r="D4" i="88"/>
  <c r="D4" i="79"/>
  <c r="D4" i="84"/>
  <c r="J20" i="59"/>
  <c r="J38" i="59" s="1"/>
  <c r="E13" i="71"/>
  <c r="O16" i="70"/>
  <c r="G14" i="71" s="1"/>
  <c r="J21" i="65"/>
  <c r="AV53" i="30"/>
  <c r="DC53" i="30" s="1"/>
  <c r="DC55" i="30" s="1"/>
  <c r="AU3" i="64"/>
  <c r="BF3" i="64" s="1"/>
  <c r="I3" i="64"/>
  <c r="I10" i="64" s="1"/>
  <c r="AV10" i="64" s="1"/>
  <c r="J48" i="32"/>
  <c r="L7" i="32"/>
  <c r="AZ15" i="70"/>
  <c r="AZ16" i="70" s="1"/>
  <c r="AW15" i="70"/>
  <c r="AW16" i="70" s="1"/>
  <c r="R16" i="70"/>
  <c r="J14" i="71" s="1"/>
  <c r="AU15" i="70"/>
  <c r="AU16" i="70" s="1"/>
  <c r="G13" i="71"/>
  <c r="DN47" i="30"/>
  <c r="ED47" i="30"/>
  <c r="EQ47" i="30" s="1"/>
  <c r="BA15" i="70"/>
  <c r="BA16" i="70" s="1"/>
  <c r="D13" i="71"/>
  <c r="R55" i="30"/>
  <c r="T16" i="70"/>
  <c r="L14" i="71" s="1"/>
  <c r="AY53" i="30"/>
  <c r="DF53" i="30" s="1"/>
  <c r="DF55" i="30" s="1"/>
  <c r="M21" i="65"/>
  <c r="M16" i="70"/>
  <c r="E14" i="71" s="1"/>
  <c r="S16" i="70"/>
  <c r="K14" i="71" s="1"/>
  <c r="AT15" i="70"/>
  <c r="AT16" i="70" s="1"/>
  <c r="L7" i="73"/>
  <c r="L7" i="76" s="1"/>
  <c r="AS15" i="70"/>
  <c r="AS16" i="70" s="1"/>
  <c r="L16" i="63"/>
  <c r="C69" i="63" s="1"/>
  <c r="FP24" i="74"/>
  <c r="L21" i="65"/>
  <c r="AZ61" i="74"/>
  <c r="K40" i="82"/>
  <c r="K40" i="84" s="1"/>
  <c r="S63" i="74"/>
  <c r="K7" i="82"/>
  <c r="K7" i="84" s="1"/>
  <c r="L19" i="68"/>
  <c r="AW53" i="30"/>
  <c r="DD53" i="30" s="1"/>
  <c r="DD55" i="30" s="1"/>
  <c r="EC61" i="74"/>
  <c r="EP61" i="74"/>
  <c r="C13" i="71"/>
  <c r="J7" i="73"/>
  <c r="J7" i="76" s="1"/>
  <c r="N55" i="30"/>
  <c r="EW65" i="74"/>
  <c r="EW74" i="74"/>
  <c r="L24" i="82" s="1"/>
  <c r="L24" i="84" s="1"/>
  <c r="EG65" i="74"/>
  <c r="EG74" i="74"/>
  <c r="I23" i="82" s="1"/>
  <c r="AW61" i="74"/>
  <c r="I19" i="68"/>
  <c r="H40" i="82"/>
  <c r="H40" i="84" s="1"/>
  <c r="P63" i="74"/>
  <c r="H7" i="82"/>
  <c r="H7" i="84" s="1"/>
  <c r="EQ65" i="74"/>
  <c r="EQ74" i="74"/>
  <c r="F24" i="82" s="1"/>
  <c r="F24" i="84" s="1"/>
  <c r="T63" i="74"/>
  <c r="L7" i="82"/>
  <c r="L7" i="84" s="1"/>
  <c r="M19" i="68"/>
  <c r="BA61" i="74"/>
  <c r="L40" i="82"/>
  <c r="L40" i="84" s="1"/>
  <c r="EE65" i="74"/>
  <c r="EE74" i="74"/>
  <c r="G23" i="82" s="1"/>
  <c r="AT61" i="74"/>
  <c r="E40" i="82"/>
  <c r="E40" i="84" s="1"/>
  <c r="E7" i="82"/>
  <c r="E7" i="84" s="1"/>
  <c r="F19" i="68"/>
  <c r="M63" i="74"/>
  <c r="ER65" i="74"/>
  <c r="ER74" i="74"/>
  <c r="G24" i="82" s="1"/>
  <c r="G24" i="84" s="1"/>
  <c r="I30" i="59"/>
  <c r="K21" i="65"/>
  <c r="EF65" i="74"/>
  <c r="EF74" i="74"/>
  <c r="H23" i="82" s="1"/>
  <c r="G7" i="82"/>
  <c r="G7" i="84" s="1"/>
  <c r="O63" i="74"/>
  <c r="AV61" i="74"/>
  <c r="H19" i="68"/>
  <c r="G40" i="82"/>
  <c r="G40" i="84" s="1"/>
  <c r="EV65" i="74"/>
  <c r="EV74" i="74"/>
  <c r="K24" i="82" s="1"/>
  <c r="K24" i="84" s="1"/>
  <c r="ED65" i="74"/>
  <c r="ED74" i="74"/>
  <c r="F23" i="82" s="1"/>
  <c r="D7" i="82"/>
  <c r="D7" i="84" s="1"/>
  <c r="AS61" i="74"/>
  <c r="L63" i="74"/>
  <c r="D40" i="82"/>
  <c r="D40" i="84" s="1"/>
  <c r="E19" i="68"/>
  <c r="EU65" i="74"/>
  <c r="EU74" i="74"/>
  <c r="J24" i="82" s="1"/>
  <c r="J24" i="84" s="1"/>
  <c r="EJ65" i="74"/>
  <c r="EJ74" i="74"/>
  <c r="L23" i="82" s="1"/>
  <c r="AU61" i="74"/>
  <c r="F40" i="82"/>
  <c r="F40" i="84" s="1"/>
  <c r="G19" i="68"/>
  <c r="F7" i="82"/>
  <c r="F7" i="84" s="1"/>
  <c r="N63" i="74"/>
  <c r="K20" i="59"/>
  <c r="K15" i="66" s="1"/>
  <c r="ES65" i="74"/>
  <c r="ES74" i="74"/>
  <c r="H24" i="82" s="1"/>
  <c r="H24" i="84" s="1"/>
  <c r="R63" i="74"/>
  <c r="J7" i="82"/>
  <c r="J7" i="84" s="1"/>
  <c r="AY61" i="74"/>
  <c r="K19" i="68"/>
  <c r="J40" i="82"/>
  <c r="J40" i="84" s="1"/>
  <c r="EH65" i="74"/>
  <c r="EH74" i="74"/>
  <c r="J23" i="82" s="1"/>
  <c r="Q63" i="74"/>
  <c r="AX61" i="74"/>
  <c r="I40" i="82"/>
  <c r="I40" i="84" s="1"/>
  <c r="I7" i="82"/>
  <c r="I7" i="84" s="1"/>
  <c r="J19" i="68"/>
  <c r="ET65" i="74"/>
  <c r="ET74" i="74"/>
  <c r="I24" i="82" s="1"/>
  <c r="I24" i="84" s="1"/>
  <c r="EI65" i="74"/>
  <c r="EI74" i="74"/>
  <c r="K23" i="82" s="1"/>
  <c r="AR61" i="74"/>
  <c r="K63" i="74"/>
  <c r="F61" i="74"/>
  <c r="C40" i="82"/>
  <c r="C40" i="84" s="1"/>
  <c r="D19" i="68"/>
  <c r="C7" i="82"/>
  <c r="C7" i="84" s="1"/>
  <c r="GG55" i="30"/>
  <c r="C7" i="73"/>
  <c r="F30" i="59"/>
  <c r="E7" i="73"/>
  <c r="E7" i="76" s="1"/>
  <c r="BC17" i="64"/>
  <c r="D40" i="46"/>
  <c r="M39" i="84"/>
  <c r="C30" i="83"/>
  <c r="C12" i="83"/>
  <c r="C21" i="83"/>
  <c r="C21" i="82"/>
  <c r="C12" i="82"/>
  <c r="C30" i="82"/>
  <c r="N39" i="83"/>
  <c r="F31" i="83"/>
  <c r="F35" i="83"/>
  <c r="D35" i="83"/>
  <c r="I31" i="83"/>
  <c r="E35" i="83"/>
  <c r="G35" i="83"/>
  <c r="D4" i="82"/>
  <c r="D4" i="83"/>
  <c r="M39" i="83"/>
  <c r="J31" i="83"/>
  <c r="J35" i="83"/>
  <c r="E34" i="83"/>
  <c r="K35" i="83"/>
  <c r="L31" i="83"/>
  <c r="H35" i="83"/>
  <c r="M34" i="82"/>
  <c r="C34" i="83"/>
  <c r="I35" i="83"/>
  <c r="H31" i="83"/>
  <c r="M32" i="83"/>
  <c r="M33" i="84"/>
  <c r="M33" i="83"/>
  <c r="M32" i="84"/>
  <c r="H34" i="83"/>
  <c r="C31" i="83"/>
  <c r="M31" i="82"/>
  <c r="I34" i="83"/>
  <c r="D34" i="83"/>
  <c r="F34" i="83"/>
  <c r="L35" i="83"/>
  <c r="G34" i="83"/>
  <c r="K31" i="83"/>
  <c r="N39" i="84"/>
  <c r="L34" i="83"/>
  <c r="G31" i="83"/>
  <c r="C35" i="83"/>
  <c r="M35" i="82"/>
  <c r="D31" i="83"/>
  <c r="J34" i="83"/>
  <c r="E31" i="83"/>
  <c r="K34" i="83"/>
  <c r="C24" i="83"/>
  <c r="D24" i="83"/>
  <c r="D3" i="61"/>
  <c r="C3" i="81"/>
  <c r="D3" i="81" s="1"/>
  <c r="E3" i="81" s="1"/>
  <c r="F3" i="81" s="1"/>
  <c r="G3" i="81" s="1"/>
  <c r="H3" i="81" s="1"/>
  <c r="I3" i="81" s="1"/>
  <c r="J3" i="81" s="1"/>
  <c r="K3" i="81" s="1"/>
  <c r="L3" i="81" s="1"/>
  <c r="M3" i="81" s="1"/>
  <c r="N3" i="81" s="1"/>
  <c r="O3" i="81" s="1"/>
  <c r="C18" i="61"/>
  <c r="C5" i="80"/>
  <c r="D5" i="80" s="1"/>
  <c r="E5" i="80" s="1"/>
  <c r="F5" i="80" s="1"/>
  <c r="G5" i="80" s="1"/>
  <c r="H5" i="80" s="1"/>
  <c r="I5" i="80" s="1"/>
  <c r="J5" i="80" s="1"/>
  <c r="K5" i="80" s="1"/>
  <c r="L5" i="80" s="1"/>
  <c r="M5" i="80" s="1"/>
  <c r="N5" i="80" s="1"/>
  <c r="O5" i="80" s="1"/>
  <c r="C29" i="61"/>
  <c r="C36" i="61"/>
  <c r="C10" i="61"/>
  <c r="FO25" i="74"/>
  <c r="GQ35" i="30"/>
  <c r="FO43" i="74"/>
  <c r="GQ28" i="30"/>
  <c r="FO13" i="74"/>
  <c r="FO31" i="74"/>
  <c r="GQ10" i="30"/>
  <c r="D31" i="46"/>
  <c r="G34" i="46"/>
  <c r="F34" i="46"/>
  <c r="G35" i="46"/>
  <c r="I35" i="46"/>
  <c r="F31" i="46"/>
  <c r="D35" i="46"/>
  <c r="E35" i="46"/>
  <c r="F35" i="46"/>
  <c r="L34" i="46"/>
  <c r="I34" i="46"/>
  <c r="J35" i="46"/>
  <c r="C35" i="46"/>
  <c r="H35" i="46"/>
  <c r="D34" i="46"/>
  <c r="K34" i="46"/>
  <c r="L35" i="46"/>
  <c r="EC4" i="30"/>
  <c r="ES4" i="30" s="1"/>
  <c r="FI4" i="30" s="1"/>
  <c r="FZ4" i="30" s="1"/>
  <c r="K35" i="46"/>
  <c r="J34" i="46"/>
  <c r="C34" i="46"/>
  <c r="H34" i="46"/>
  <c r="E34" i="46"/>
  <c r="D4" i="73"/>
  <c r="D30" i="73" s="1"/>
  <c r="E3" i="75"/>
  <c r="E10" i="75" s="1"/>
  <c r="FP29" i="74"/>
  <c r="FP28" i="74"/>
  <c r="FP16" i="74"/>
  <c r="FP35" i="74"/>
  <c r="FP34" i="74"/>
  <c r="FP18" i="74"/>
  <c r="FP17" i="74"/>
  <c r="FP6" i="74"/>
  <c r="FP5" i="74"/>
  <c r="FP42" i="74"/>
  <c r="FP30" i="74"/>
  <c r="K13" i="32"/>
  <c r="K11" i="32"/>
  <c r="FP4" i="74" s="1"/>
  <c r="K12" i="32"/>
  <c r="C65" i="63"/>
  <c r="E41" i="63"/>
  <c r="F41" i="63" s="1"/>
  <c r="H41" i="63" s="1"/>
  <c r="C63" i="63"/>
  <c r="E39" i="63"/>
  <c r="C64" i="63"/>
  <c r="E40" i="63"/>
  <c r="F40" i="63" s="1"/>
  <c r="H40" i="63" s="1"/>
  <c r="F15" i="70"/>
  <c r="F16" i="70" s="1"/>
  <c r="M14" i="71" s="1"/>
  <c r="K3" i="30"/>
  <c r="E4" i="65"/>
  <c r="E11" i="65" s="1"/>
  <c r="BS3" i="30"/>
  <c r="DN3" i="30" s="1"/>
  <c r="FJ3" i="30" s="1"/>
  <c r="FJ12" i="30" s="1"/>
  <c r="FJ21" i="30" s="1"/>
  <c r="FJ30" i="30" s="1"/>
  <c r="FJ39" i="30" s="1"/>
  <c r="FJ45" i="30" s="1"/>
  <c r="GQ3" i="30"/>
  <c r="EY13" i="30"/>
  <c r="FB13" i="30"/>
  <c r="EV13" i="30"/>
  <c r="EV19" i="30" s="1"/>
  <c r="EV37" i="30" s="1"/>
  <c r="EX13" i="30"/>
  <c r="EW13" i="30"/>
  <c r="EW19" i="30" s="1"/>
  <c r="EW37" i="30" s="1"/>
  <c r="ET13" i="30"/>
  <c r="FA13" i="30"/>
  <c r="FA19" i="30" s="1"/>
  <c r="FA37" i="30" s="1"/>
  <c r="EU13" i="30"/>
  <c r="C12" i="73"/>
  <c r="G30" i="59"/>
  <c r="E4" i="59"/>
  <c r="E11" i="59" s="1"/>
  <c r="GB55" i="30"/>
  <c r="AT43" i="30"/>
  <c r="H9" i="59"/>
  <c r="D9" i="59"/>
  <c r="E11" i="68"/>
  <c r="D4" i="46"/>
  <c r="D21" i="46" s="1"/>
  <c r="L55" i="30"/>
  <c r="L9" i="65"/>
  <c r="E3" i="66"/>
  <c r="E10" i="66" s="1"/>
  <c r="CW43" i="30"/>
  <c r="AS3" i="70"/>
  <c r="BD3" i="70" s="1"/>
  <c r="L8" i="69"/>
  <c r="L3" i="70"/>
  <c r="M3" i="70" s="1"/>
  <c r="Q55" i="30"/>
  <c r="C30" i="73"/>
  <c r="E3" i="69"/>
  <c r="E10" i="69" s="1"/>
  <c r="C8" i="63"/>
  <c r="J12" i="30"/>
  <c r="AQ3" i="30"/>
  <c r="DA40" i="30"/>
  <c r="DJ40" i="30" s="1"/>
  <c r="K55" i="30"/>
  <c r="J9" i="65"/>
  <c r="L30" i="59"/>
  <c r="D9" i="65"/>
  <c r="DE43" i="30"/>
  <c r="H9" i="68"/>
  <c r="BB15" i="70"/>
  <c r="BB16" i="70" s="1"/>
  <c r="L13" i="71"/>
  <c r="K9" i="59"/>
  <c r="J9" i="59"/>
  <c r="H13" i="71"/>
  <c r="AX15" i="70"/>
  <c r="AX16" i="70" s="1"/>
  <c r="P16" i="70"/>
  <c r="H14" i="71" s="1"/>
  <c r="P55" i="30"/>
  <c r="K30" i="59"/>
  <c r="L9" i="68"/>
  <c r="G9" i="68"/>
  <c r="J40" i="46"/>
  <c r="E40" i="46"/>
  <c r="G40" i="46"/>
  <c r="K40" i="46"/>
  <c r="L40" i="46"/>
  <c r="F40" i="46"/>
  <c r="I40" i="46"/>
  <c r="AP53" i="30"/>
  <c r="D20" i="59"/>
  <c r="D21" i="65"/>
  <c r="I55" i="30"/>
  <c r="EV53" i="30"/>
  <c r="FG53" i="30" s="1"/>
  <c r="FL53" i="30"/>
  <c r="FW53" i="30" s="1"/>
  <c r="EZ13" i="30"/>
  <c r="FK37" i="30"/>
  <c r="FQ37" i="30"/>
  <c r="J8" i="66"/>
  <c r="FP37" i="30"/>
  <c r="DT47" i="30"/>
  <c r="J8" i="69"/>
  <c r="FC37" i="30"/>
  <c r="C6" i="69"/>
  <c r="L9" i="59"/>
  <c r="AX43" i="30"/>
  <c r="DF43" i="30"/>
  <c r="J9" i="68"/>
  <c r="DD43" i="30"/>
  <c r="H8" i="66"/>
  <c r="AS43" i="30"/>
  <c r="FN37" i="30"/>
  <c r="I21" i="30"/>
  <c r="AP12" i="30"/>
  <c r="BD12" i="30" s="1"/>
  <c r="AR43" i="30"/>
  <c r="C30" i="46"/>
  <c r="C21" i="46"/>
  <c r="C12" i="46"/>
  <c r="H9" i="65"/>
  <c r="K8" i="66"/>
  <c r="F9" i="68"/>
  <c r="AY43" i="30"/>
  <c r="L8" i="66"/>
  <c r="CY43" i="30"/>
  <c r="AW43" i="30"/>
  <c r="M8" i="69"/>
  <c r="FL37" i="30"/>
  <c r="FS37" i="30"/>
  <c r="DE62" i="30"/>
  <c r="DC43" i="30"/>
  <c r="AV43" i="30"/>
  <c r="C7" i="68"/>
  <c r="AQ43" i="30"/>
  <c r="K9" i="68"/>
  <c r="EQ43" i="30"/>
  <c r="I9" i="59"/>
  <c r="K8" i="69"/>
  <c r="F8" i="69"/>
  <c r="G36" i="63"/>
  <c r="DB43" i="30"/>
  <c r="AU43" i="30"/>
  <c r="AP43" i="30"/>
  <c r="FJ37" i="30"/>
  <c r="FR37" i="30"/>
  <c r="FO37" i="30"/>
  <c r="FM37" i="30"/>
  <c r="H24" i="73"/>
  <c r="H24" i="76" s="1"/>
  <c r="C8" i="68"/>
  <c r="M9" i="59"/>
  <c r="C24" i="73"/>
  <c r="M9" i="68"/>
  <c r="E8" i="69"/>
  <c r="C7" i="69"/>
  <c r="G9" i="59"/>
  <c r="G8" i="66"/>
  <c r="H8" i="69"/>
  <c r="FW35" i="30"/>
  <c r="C66" i="63"/>
  <c r="K9" i="65"/>
  <c r="M8" i="66"/>
  <c r="DB62" i="30"/>
  <c r="FG35" i="30"/>
  <c r="I9" i="65"/>
  <c r="EC13" i="30"/>
  <c r="M32" i="46"/>
  <c r="M33" i="46"/>
  <c r="M9" i="65"/>
  <c r="I8" i="69"/>
  <c r="C5" i="69"/>
  <c r="D8" i="69"/>
  <c r="E9" i="68"/>
  <c r="C5" i="68"/>
  <c r="FI47" i="30"/>
  <c r="D8" i="66"/>
  <c r="G8" i="69"/>
  <c r="C4" i="69"/>
  <c r="C6" i="68"/>
  <c r="D9" i="68"/>
  <c r="CZ43" i="30"/>
  <c r="I9" i="68"/>
  <c r="I8" i="66"/>
  <c r="G9" i="65"/>
  <c r="D24" i="73"/>
  <c r="D24" i="76" s="1"/>
  <c r="AG13" i="30" l="1"/>
  <c r="AL35" i="74"/>
  <c r="AK35" i="74" s="1"/>
  <c r="AM35" i="74" s="1"/>
  <c r="AO35" i="74" s="1"/>
  <c r="AK5" i="64"/>
  <c r="AJ7" i="64"/>
  <c r="AJ32" i="30"/>
  <c r="AI32" i="30" s="1"/>
  <c r="AK32" i="30" s="1"/>
  <c r="AM32" i="30" s="1"/>
  <c r="AP32" i="30" s="1"/>
  <c r="AK6" i="64"/>
  <c r="AG5" i="30"/>
  <c r="AH5" i="30" s="1"/>
  <c r="AJ34" i="30"/>
  <c r="AI34" i="30" s="1"/>
  <c r="AK34" i="30" s="1"/>
  <c r="AM34" i="30" s="1"/>
  <c r="AQ34" i="30" s="1"/>
  <c r="AL6" i="64"/>
  <c r="AL42" i="74"/>
  <c r="AK42" i="74" s="1"/>
  <c r="AM42" i="74" s="1"/>
  <c r="AO42" i="74" s="1"/>
  <c r="AN12" i="74"/>
  <c r="AO12" i="74" s="1"/>
  <c r="AG6" i="30"/>
  <c r="AH6" i="30" s="1"/>
  <c r="GR8" i="30"/>
  <c r="GR9" i="30"/>
  <c r="AL39" i="74"/>
  <c r="AK39" i="74" s="1"/>
  <c r="AM39" i="74" s="1"/>
  <c r="AO39" i="74" s="1"/>
  <c r="AL7" i="64"/>
  <c r="AG4" i="30"/>
  <c r="AH4" i="30" s="1"/>
  <c r="AI4" i="30" s="1"/>
  <c r="AJ5" i="64"/>
  <c r="AJ31" i="30"/>
  <c r="AI31" i="30" s="1"/>
  <c r="AK31" i="30" s="1"/>
  <c r="AM31" i="30" s="1"/>
  <c r="AR12" i="74"/>
  <c r="AJ9" i="30"/>
  <c r="AG9" i="30"/>
  <c r="AJ7" i="30"/>
  <c r="AG7" i="30"/>
  <c r="AS15" i="30"/>
  <c r="BV15" i="30" s="1"/>
  <c r="CK15" i="30" s="1"/>
  <c r="AP15" i="30"/>
  <c r="BB15" i="30"/>
  <c r="CE15" i="30" s="1"/>
  <c r="CT15" i="30" s="1"/>
  <c r="AZ15" i="30"/>
  <c r="CC15" i="30" s="1"/>
  <c r="CR15" i="30" s="1"/>
  <c r="BA15" i="30"/>
  <c r="CD15" i="30" s="1"/>
  <c r="CS15" i="30" s="1"/>
  <c r="AR15" i="30"/>
  <c r="BU15" i="30" s="1"/>
  <c r="CJ15" i="30" s="1"/>
  <c r="AV15" i="30"/>
  <c r="BY15" i="30" s="1"/>
  <c r="CN15" i="30" s="1"/>
  <c r="AX15" i="30"/>
  <c r="CA15" i="30" s="1"/>
  <c r="CP15" i="30" s="1"/>
  <c r="AW15" i="30"/>
  <c r="BZ15" i="30" s="1"/>
  <c r="CO15" i="30" s="1"/>
  <c r="AL15" i="30"/>
  <c r="AM15" i="30" s="1"/>
  <c r="AY15" i="30"/>
  <c r="CB15" i="30" s="1"/>
  <c r="CQ15" i="30" s="1"/>
  <c r="AQ15" i="30"/>
  <c r="BT15" i="30" s="1"/>
  <c r="CI15" i="30" s="1"/>
  <c r="AU15" i="30"/>
  <c r="BX15" i="30" s="1"/>
  <c r="CM15" i="30" s="1"/>
  <c r="AT15" i="30"/>
  <c r="BW15" i="30" s="1"/>
  <c r="CL15" i="30" s="1"/>
  <c r="AM33" i="30"/>
  <c r="AL33" i="30"/>
  <c r="AJ8" i="30"/>
  <c r="AG8" i="30"/>
  <c r="AP25" i="30"/>
  <c r="AR25" i="30"/>
  <c r="GC25" i="30" s="1"/>
  <c r="AY25" i="30"/>
  <c r="GJ25" i="30" s="1"/>
  <c r="AU25" i="30"/>
  <c r="GF25" i="30" s="1"/>
  <c r="BA25" i="30"/>
  <c r="GL25" i="30" s="1"/>
  <c r="AW25" i="30"/>
  <c r="GH25" i="30" s="1"/>
  <c r="AL25" i="30"/>
  <c r="AM25" i="30" s="1"/>
  <c r="AQ25" i="30"/>
  <c r="GB25" i="30" s="1"/>
  <c r="AS25" i="30"/>
  <c r="GD25" i="30" s="1"/>
  <c r="BB25" i="30"/>
  <c r="GM25" i="30" s="1"/>
  <c r="AV25" i="30"/>
  <c r="GG25" i="30" s="1"/>
  <c r="AX25" i="30"/>
  <c r="GI25" i="30" s="1"/>
  <c r="AZ25" i="30"/>
  <c r="GK25" i="30" s="1"/>
  <c r="AT25" i="30"/>
  <c r="GE25" i="30" s="1"/>
  <c r="AR16" i="30"/>
  <c r="BU16" i="30" s="1"/>
  <c r="CJ16" i="30" s="1"/>
  <c r="AQ16" i="30"/>
  <c r="BT16" i="30" s="1"/>
  <c r="CI16" i="30" s="1"/>
  <c r="AX16" i="30"/>
  <c r="CA16" i="30" s="1"/>
  <c r="CP16" i="30" s="1"/>
  <c r="AY16" i="30"/>
  <c r="CB16" i="30" s="1"/>
  <c r="CQ16" i="30" s="1"/>
  <c r="AS16" i="30"/>
  <c r="BV16" i="30" s="1"/>
  <c r="CK16" i="30" s="1"/>
  <c r="AP16" i="30"/>
  <c r="AV16" i="30"/>
  <c r="BY16" i="30" s="1"/>
  <c r="CN16" i="30" s="1"/>
  <c r="AT16" i="30"/>
  <c r="BW16" i="30" s="1"/>
  <c r="CL16" i="30" s="1"/>
  <c r="AL16" i="30"/>
  <c r="AM16" i="30" s="1"/>
  <c r="AU16" i="30"/>
  <c r="BX16" i="30" s="1"/>
  <c r="CM16" i="30" s="1"/>
  <c r="AW16" i="30"/>
  <c r="BZ16" i="30" s="1"/>
  <c r="CO16" i="30" s="1"/>
  <c r="AZ16" i="30"/>
  <c r="CC16" i="30" s="1"/>
  <c r="CR16" i="30" s="1"/>
  <c r="BA16" i="30"/>
  <c r="CD16" i="30" s="1"/>
  <c r="CS16" i="30" s="1"/>
  <c r="BB16" i="30"/>
  <c r="CE16" i="30" s="1"/>
  <c r="CT16" i="30" s="1"/>
  <c r="BB17" i="30"/>
  <c r="CE17" i="30" s="1"/>
  <c r="CT17" i="30" s="1"/>
  <c r="AL17" i="30"/>
  <c r="AM17" i="30" s="1"/>
  <c r="AZ17" i="30"/>
  <c r="CC17" i="30" s="1"/>
  <c r="CR17" i="30" s="1"/>
  <c r="AW17" i="30"/>
  <c r="BZ17" i="30" s="1"/>
  <c r="CO17" i="30" s="1"/>
  <c r="AR17" i="30"/>
  <c r="BU17" i="30" s="1"/>
  <c r="CJ17" i="30" s="1"/>
  <c r="AT17" i="30"/>
  <c r="BW17" i="30" s="1"/>
  <c r="CL17" i="30" s="1"/>
  <c r="AX17" i="30"/>
  <c r="CA17" i="30" s="1"/>
  <c r="CP17" i="30" s="1"/>
  <c r="AS17" i="30"/>
  <c r="BV17" i="30" s="1"/>
  <c r="CK17" i="30" s="1"/>
  <c r="AV17" i="30"/>
  <c r="BY17" i="30" s="1"/>
  <c r="CN17" i="30" s="1"/>
  <c r="AU17" i="30"/>
  <c r="BX17" i="30" s="1"/>
  <c r="CM17" i="30" s="1"/>
  <c r="BA17" i="30"/>
  <c r="CD17" i="30" s="1"/>
  <c r="CS17" i="30" s="1"/>
  <c r="AP17" i="30"/>
  <c r="AY17" i="30"/>
  <c r="CB17" i="30" s="1"/>
  <c r="CQ17" i="30" s="1"/>
  <c r="AQ17" i="30"/>
  <c r="BT17" i="30" s="1"/>
  <c r="CI17" i="30" s="1"/>
  <c r="AY26" i="30"/>
  <c r="GJ26" i="30" s="1"/>
  <c r="AZ26" i="30"/>
  <c r="GK26" i="30" s="1"/>
  <c r="AR26" i="30"/>
  <c r="GC26" i="30" s="1"/>
  <c r="AW26" i="30"/>
  <c r="GH26" i="30" s="1"/>
  <c r="AL26" i="30"/>
  <c r="AM26" i="30" s="1"/>
  <c r="AV26" i="30"/>
  <c r="GG26" i="30" s="1"/>
  <c r="BA26" i="30"/>
  <c r="GL26" i="30" s="1"/>
  <c r="BB26" i="30"/>
  <c r="GM26" i="30" s="1"/>
  <c r="AX26" i="30"/>
  <c r="GI26" i="30" s="1"/>
  <c r="AS26" i="30"/>
  <c r="GD26" i="30" s="1"/>
  <c r="AT26" i="30"/>
  <c r="GE26" i="30" s="1"/>
  <c r="AQ26" i="30"/>
  <c r="GB26" i="30" s="1"/>
  <c r="AU26" i="30"/>
  <c r="GF26" i="30" s="1"/>
  <c r="AP26" i="30"/>
  <c r="D55" i="30"/>
  <c r="C53" i="30"/>
  <c r="C55" i="30" s="1"/>
  <c r="C31" i="76"/>
  <c r="M7" i="61"/>
  <c r="M7" i="94" s="1"/>
  <c r="M8" i="73"/>
  <c r="N7" i="61"/>
  <c r="N7" i="94" s="1"/>
  <c r="N8" i="73"/>
  <c r="O7" i="61"/>
  <c r="O7" i="94" s="1"/>
  <c r="O8" i="73"/>
  <c r="O21" i="61"/>
  <c r="O21" i="94" s="1"/>
  <c r="O24" i="73"/>
  <c r="O24" i="76" s="1"/>
  <c r="O20" i="61"/>
  <c r="O20" i="94" s="1"/>
  <c r="O23" i="73"/>
  <c r="O23" i="76" s="1"/>
  <c r="N21" i="61"/>
  <c r="N24" i="73"/>
  <c r="N24" i="76" s="1"/>
  <c r="N20" i="61"/>
  <c r="N23" i="73"/>
  <c r="N23" i="76" s="1"/>
  <c r="M20" i="61"/>
  <c r="M23" i="73"/>
  <c r="M23" i="76" s="1"/>
  <c r="M21" i="61"/>
  <c r="M24" i="73"/>
  <c r="M24" i="76" s="1"/>
  <c r="C24" i="76"/>
  <c r="C40" i="76"/>
  <c r="P40" i="76" s="1"/>
  <c r="P40" i="73"/>
  <c r="C7" i="76"/>
  <c r="P7" i="76" s="1"/>
  <c r="P7" i="73"/>
  <c r="AI23" i="30"/>
  <c r="AK23" i="30" s="1"/>
  <c r="AI27" i="30"/>
  <c r="AK27" i="30" s="1"/>
  <c r="AQ27" i="30" s="1"/>
  <c r="GB27" i="30" s="1"/>
  <c r="AI24" i="30"/>
  <c r="AK24" i="30" s="1"/>
  <c r="AL24" i="30" s="1"/>
  <c r="AM24" i="30" s="1"/>
  <c r="AI18" i="30"/>
  <c r="AK18" i="30" s="1"/>
  <c r="AR18" i="30" s="1"/>
  <c r="AK17" i="74"/>
  <c r="AM17" i="74" s="1"/>
  <c r="AT17" i="74" s="1"/>
  <c r="DC17" i="74" s="1"/>
  <c r="AK18" i="74"/>
  <c r="AM18" i="74" s="1"/>
  <c r="AT18" i="74" s="1"/>
  <c r="AT12" i="74"/>
  <c r="AI14" i="30"/>
  <c r="AK14" i="30" s="1"/>
  <c r="AK19" i="74"/>
  <c r="AM19" i="74" s="1"/>
  <c r="AS19" i="74" s="1"/>
  <c r="DB19" i="74" s="1"/>
  <c r="AK16" i="74"/>
  <c r="AM16" i="74" s="1"/>
  <c r="AT16" i="74" s="1"/>
  <c r="AI22" i="30"/>
  <c r="AK22" i="30" s="1"/>
  <c r="AK5" i="74"/>
  <c r="AM5" i="74" s="1"/>
  <c r="AN5" i="74" s="1"/>
  <c r="AO5" i="74" s="1"/>
  <c r="AK6" i="74"/>
  <c r="AM6" i="74" s="1"/>
  <c r="AT6" i="74" s="1"/>
  <c r="DC6" i="74" s="1"/>
  <c r="AK41" i="74"/>
  <c r="AM41" i="74" s="1"/>
  <c r="AO41" i="74" s="1"/>
  <c r="AK40" i="74"/>
  <c r="AM40" i="74" s="1"/>
  <c r="AO40" i="74" s="1"/>
  <c r="AK37" i="74"/>
  <c r="AM37" i="74" s="1"/>
  <c r="AO37" i="74" s="1"/>
  <c r="AK36" i="74"/>
  <c r="AM36" i="74" s="1"/>
  <c r="AK4" i="64"/>
  <c r="AM4" i="64" s="1"/>
  <c r="AN4" i="64" s="1"/>
  <c r="AP4" i="64" s="1"/>
  <c r="AK4" i="70"/>
  <c r="AM4" i="70" s="1"/>
  <c r="AK4" i="74"/>
  <c r="AM4" i="74" s="1"/>
  <c r="AK34" i="74"/>
  <c r="AM34" i="74" s="1"/>
  <c r="BD7" i="70"/>
  <c r="C11" i="71" s="1"/>
  <c r="BE7" i="70"/>
  <c r="D11" i="71" s="1"/>
  <c r="AH13" i="30"/>
  <c r="AI13" i="30" s="1"/>
  <c r="AK13" i="30" s="1"/>
  <c r="AT10" i="74"/>
  <c r="AN8" i="74"/>
  <c r="AO8" i="74" s="1"/>
  <c r="AS21" i="74"/>
  <c r="AN7" i="74"/>
  <c r="AO7" i="74" s="1"/>
  <c r="AR11" i="74"/>
  <c r="AT22" i="74"/>
  <c r="AN23" i="74"/>
  <c r="AO23" i="74" s="1"/>
  <c r="AR9" i="74"/>
  <c r="AT20" i="74"/>
  <c r="K18" i="69"/>
  <c r="K15" i="75"/>
  <c r="K36" i="68"/>
  <c r="L18" i="69"/>
  <c r="L15" i="75"/>
  <c r="L36" i="68"/>
  <c r="H18" i="69"/>
  <c r="H15" i="75"/>
  <c r="H36" i="68"/>
  <c r="F33" i="68"/>
  <c r="F17" i="75"/>
  <c r="F20" i="69"/>
  <c r="G20" i="69"/>
  <c r="G33" i="68"/>
  <c r="G17" i="75"/>
  <c r="J20" i="69"/>
  <c r="J33" i="68"/>
  <c r="J17" i="75"/>
  <c r="E15" i="75"/>
  <c r="E36" i="68"/>
  <c r="G15" i="75"/>
  <c r="G36" i="68"/>
  <c r="E17" i="75"/>
  <c r="E33" i="68"/>
  <c r="E20" i="69"/>
  <c r="F15" i="75"/>
  <c r="F36" i="68"/>
  <c r="M18" i="69"/>
  <c r="M15" i="75"/>
  <c r="M36" i="68"/>
  <c r="I18" i="69"/>
  <c r="I15" i="75"/>
  <c r="I36" i="68"/>
  <c r="D33" i="68"/>
  <c r="D17" i="75"/>
  <c r="D20" i="69"/>
  <c r="H33" i="68"/>
  <c r="H17" i="75"/>
  <c r="H20" i="69"/>
  <c r="J18" i="69"/>
  <c r="J36" i="68"/>
  <c r="J15" i="75"/>
  <c r="D15" i="75"/>
  <c r="D36" i="68"/>
  <c r="K17" i="75"/>
  <c r="K20" i="69"/>
  <c r="K33" i="68"/>
  <c r="M33" i="68"/>
  <c r="M17" i="75"/>
  <c r="M20" i="69"/>
  <c r="L33" i="68"/>
  <c r="L17" i="75"/>
  <c r="L20" i="69"/>
  <c r="I20" i="69"/>
  <c r="I33" i="68"/>
  <c r="I17" i="75"/>
  <c r="H23" i="84"/>
  <c r="D6" i="61"/>
  <c r="D6" i="94" s="1"/>
  <c r="D7" i="46"/>
  <c r="FC74" i="74"/>
  <c r="FG63" i="74"/>
  <c r="FH74" i="74"/>
  <c r="FE74" i="74"/>
  <c r="E15" i="66"/>
  <c r="AQ55" i="30"/>
  <c r="BC53" i="30"/>
  <c r="GR34" i="30"/>
  <c r="GR18" i="30"/>
  <c r="GR6" i="30"/>
  <c r="GR27" i="30"/>
  <c r="BE27" i="30" s="1"/>
  <c r="H31" i="46"/>
  <c r="D18" i="103"/>
  <c r="D10" i="103"/>
  <c r="E3" i="103"/>
  <c r="D29" i="103"/>
  <c r="D36" i="103"/>
  <c r="D10" i="99"/>
  <c r="D36" i="99"/>
  <c r="D29" i="99"/>
  <c r="D18" i="99"/>
  <c r="E3" i="99"/>
  <c r="D36" i="102"/>
  <c r="E3" i="102"/>
  <c r="D10" i="102"/>
  <c r="D18" i="102"/>
  <c r="D29" i="102"/>
  <c r="D36" i="101"/>
  <c r="D29" i="101"/>
  <c r="D10" i="101"/>
  <c r="D18" i="101"/>
  <c r="E3" i="101"/>
  <c r="D18" i="93"/>
  <c r="D29" i="93"/>
  <c r="D10" i="93"/>
  <c r="E3" i="93"/>
  <c r="D36" i="93"/>
  <c r="E3" i="95"/>
  <c r="D18" i="95"/>
  <c r="D36" i="95"/>
  <c r="D29" i="95"/>
  <c r="D10" i="95"/>
  <c r="D18" i="94"/>
  <c r="D36" i="94"/>
  <c r="D10" i="94"/>
  <c r="D29" i="94"/>
  <c r="E3" i="94"/>
  <c r="D10" i="97"/>
  <c r="D36" i="97"/>
  <c r="D29" i="97"/>
  <c r="D18" i="97"/>
  <c r="E3" i="97"/>
  <c r="E3" i="100"/>
  <c r="D36" i="100"/>
  <c r="D29" i="100"/>
  <c r="D18" i="100"/>
  <c r="D10" i="100"/>
  <c r="D29" i="98"/>
  <c r="E3" i="98"/>
  <c r="D10" i="98"/>
  <c r="D36" i="98"/>
  <c r="D18" i="98"/>
  <c r="D36" i="96"/>
  <c r="D29" i="96"/>
  <c r="D10" i="96"/>
  <c r="D18" i="96"/>
  <c r="E3" i="96"/>
  <c r="J31" i="46"/>
  <c r="C28" i="68"/>
  <c r="FI63" i="74"/>
  <c r="FI74" i="74"/>
  <c r="FK63" i="74"/>
  <c r="FK74" i="74"/>
  <c r="FJ74" i="74"/>
  <c r="FJ63" i="74"/>
  <c r="FB60" i="74"/>
  <c r="BB60" i="74"/>
  <c r="C29" i="68"/>
  <c r="H40" i="83"/>
  <c r="E31" i="46"/>
  <c r="C21" i="65"/>
  <c r="C20" i="59"/>
  <c r="C30" i="59"/>
  <c r="L31" i="46"/>
  <c r="N21" i="59"/>
  <c r="O21" i="59"/>
  <c r="O22" i="65" s="1"/>
  <c r="P21" i="59"/>
  <c r="P22" i="65" s="1"/>
  <c r="I31" i="46"/>
  <c r="G6" i="61"/>
  <c r="G6" i="94" s="1"/>
  <c r="H7" i="46"/>
  <c r="H6" i="61"/>
  <c r="H6" i="94" s="1"/>
  <c r="L15" i="66"/>
  <c r="C23" i="73"/>
  <c r="FG13" i="30"/>
  <c r="I15" i="66"/>
  <c r="I6" i="61"/>
  <c r="I6" i="94" s="1"/>
  <c r="I7" i="46"/>
  <c r="AT55" i="30"/>
  <c r="F15" i="66"/>
  <c r="DN43" i="30"/>
  <c r="EA47" i="30"/>
  <c r="GF55" i="30"/>
  <c r="G38" i="59"/>
  <c r="H15" i="66"/>
  <c r="AU55" i="30"/>
  <c r="M38" i="59"/>
  <c r="G7" i="46"/>
  <c r="K7" i="46"/>
  <c r="GA55" i="30"/>
  <c r="K6" i="61"/>
  <c r="K6" i="94" s="1"/>
  <c r="CW53" i="30"/>
  <c r="DJ53" i="30" s="1"/>
  <c r="BF5" i="70"/>
  <c r="BF6" i="70"/>
  <c r="BF4" i="70"/>
  <c r="AN6" i="70"/>
  <c r="AP6" i="70" s="1"/>
  <c r="K31" i="46"/>
  <c r="C31" i="46"/>
  <c r="J15" i="66"/>
  <c r="AV55" i="30"/>
  <c r="L21" i="59"/>
  <c r="L22" i="65" s="1"/>
  <c r="K8" i="73"/>
  <c r="K41" i="73" s="1"/>
  <c r="H21" i="59"/>
  <c r="H22" i="65" s="1"/>
  <c r="G8" i="73"/>
  <c r="G41" i="73" s="1"/>
  <c r="DA43" i="30"/>
  <c r="DR40" i="30"/>
  <c r="G31" i="73" s="1"/>
  <c r="P31" i="73" s="1"/>
  <c r="I8" i="73"/>
  <c r="I41" i="73" s="1"/>
  <c r="J21" i="59"/>
  <c r="J22" i="65" s="1"/>
  <c r="F8" i="73"/>
  <c r="F41" i="73" s="1"/>
  <c r="G21" i="59"/>
  <c r="G22" i="65" s="1"/>
  <c r="C8" i="73"/>
  <c r="D21" i="59"/>
  <c r="M21" i="59"/>
  <c r="M22" i="65" s="1"/>
  <c r="L8" i="73"/>
  <c r="L41" i="73" s="1"/>
  <c r="I21" i="59"/>
  <c r="I22" i="65" s="1"/>
  <c r="H8" i="73"/>
  <c r="H41" i="73" s="1"/>
  <c r="E21" i="59"/>
  <c r="E22" i="65" s="1"/>
  <c r="D8" i="73"/>
  <c r="D41" i="73" s="1"/>
  <c r="J8" i="73"/>
  <c r="J41" i="73" s="1"/>
  <c r="K21" i="59"/>
  <c r="K22" i="65" s="1"/>
  <c r="E8" i="73"/>
  <c r="E41" i="73" s="1"/>
  <c r="F21" i="59"/>
  <c r="F22" i="65" s="1"/>
  <c r="AV3" i="64"/>
  <c r="BG3" i="64" s="1"/>
  <c r="D12" i="76"/>
  <c r="D21" i="76"/>
  <c r="D30" i="76"/>
  <c r="D30" i="79"/>
  <c r="D21" i="79"/>
  <c r="D12" i="79"/>
  <c r="D21" i="78"/>
  <c r="D12" i="78"/>
  <c r="D30" i="78"/>
  <c r="D12" i="77"/>
  <c r="D30" i="77"/>
  <c r="D21" i="77"/>
  <c r="D30" i="89"/>
  <c r="D21" i="89"/>
  <c r="D12" i="89"/>
  <c r="D30" i="88"/>
  <c r="D21" i="88"/>
  <c r="D12" i="88"/>
  <c r="D30" i="85"/>
  <c r="D21" i="85"/>
  <c r="D12" i="85"/>
  <c r="D30" i="86"/>
  <c r="D21" i="86"/>
  <c r="D12" i="86"/>
  <c r="D30" i="84"/>
  <c r="D12" i="84"/>
  <c r="D21" i="84"/>
  <c r="E4" i="88"/>
  <c r="E4" i="86"/>
  <c r="E4" i="79"/>
  <c r="E4" i="77"/>
  <c r="E4" i="84"/>
  <c r="E4" i="91"/>
  <c r="E4" i="89"/>
  <c r="E4" i="87"/>
  <c r="E4" i="85"/>
  <c r="E4" i="78"/>
  <c r="E4" i="76"/>
  <c r="E4" i="90"/>
  <c r="D30" i="90"/>
  <c r="D12" i="90"/>
  <c r="D21" i="90"/>
  <c r="D30" i="87"/>
  <c r="D21" i="87"/>
  <c r="D12" i="87"/>
  <c r="D30" i="91"/>
  <c r="D12" i="91"/>
  <c r="D21" i="91"/>
  <c r="J3" i="64"/>
  <c r="J10" i="64" s="1"/>
  <c r="AW10" i="64" s="1"/>
  <c r="K48" i="32"/>
  <c r="M7" i="32"/>
  <c r="C40" i="83"/>
  <c r="AY55" i="30"/>
  <c r="L7" i="46"/>
  <c r="L6" i="61"/>
  <c r="L6" i="94" s="1"/>
  <c r="L40" i="83"/>
  <c r="I40" i="83"/>
  <c r="N40" i="84"/>
  <c r="M40" i="82"/>
  <c r="D40" i="83"/>
  <c r="AN24" i="74"/>
  <c r="AO24" i="74" s="1"/>
  <c r="K15" i="32"/>
  <c r="H24" i="83"/>
  <c r="K38" i="59"/>
  <c r="CN61" i="74"/>
  <c r="CN63" i="74" s="1"/>
  <c r="AS63" i="74"/>
  <c r="M7" i="82"/>
  <c r="C7" i="83"/>
  <c r="N7" i="84"/>
  <c r="J7" i="83"/>
  <c r="F40" i="83"/>
  <c r="E7" i="83"/>
  <c r="L7" i="83"/>
  <c r="H7" i="83"/>
  <c r="CR61" i="74"/>
  <c r="CR63" i="74" s="1"/>
  <c r="AW63" i="74"/>
  <c r="EP65" i="74"/>
  <c r="EP74" i="74"/>
  <c r="E24" i="82" s="1"/>
  <c r="E24" i="84" s="1"/>
  <c r="EX61" i="74"/>
  <c r="K7" i="83"/>
  <c r="D18" i="69"/>
  <c r="CM61" i="74"/>
  <c r="AR63" i="74"/>
  <c r="BB61" i="74"/>
  <c r="CS61" i="74"/>
  <c r="CS63" i="74" s="1"/>
  <c r="AX63" i="74"/>
  <c r="CP61" i="74"/>
  <c r="CP63" i="74" s="1"/>
  <c r="AU63" i="74"/>
  <c r="CQ61" i="74"/>
  <c r="CQ63" i="74" s="1"/>
  <c r="AV63" i="74"/>
  <c r="E40" i="83"/>
  <c r="EC65" i="74"/>
  <c r="EC74" i="74"/>
  <c r="E23" i="82" s="1"/>
  <c r="EK61" i="74"/>
  <c r="J40" i="83"/>
  <c r="F7" i="83"/>
  <c r="E18" i="69"/>
  <c r="D7" i="83"/>
  <c r="CO61" i="74"/>
  <c r="CO63" i="74" s="1"/>
  <c r="AT63" i="74"/>
  <c r="CV61" i="74"/>
  <c r="CV63" i="74" s="1"/>
  <c r="BA63" i="74"/>
  <c r="K40" i="83"/>
  <c r="C61" i="74"/>
  <c r="C63" i="74" s="1"/>
  <c r="F63" i="74"/>
  <c r="I7" i="83"/>
  <c r="CT61" i="74"/>
  <c r="CT63" i="74" s="1"/>
  <c r="AY63" i="74"/>
  <c r="G18" i="69"/>
  <c r="G40" i="83"/>
  <c r="G7" i="83"/>
  <c r="F18" i="69"/>
  <c r="CU61" i="74"/>
  <c r="CU63" i="74" s="1"/>
  <c r="AZ63" i="74"/>
  <c r="G21" i="61"/>
  <c r="G21" i="94" s="1"/>
  <c r="E39" i="46"/>
  <c r="N39" i="46" s="1"/>
  <c r="N35" i="83"/>
  <c r="F4" i="65"/>
  <c r="F11" i="65" s="1"/>
  <c r="E4" i="83"/>
  <c r="E4" i="82"/>
  <c r="N31" i="84"/>
  <c r="C33" i="83"/>
  <c r="M35" i="84"/>
  <c r="N35" i="84"/>
  <c r="J33" i="83"/>
  <c r="H33" i="83"/>
  <c r="N34" i="84"/>
  <c r="M35" i="83"/>
  <c r="D30" i="83"/>
  <c r="D12" i="83"/>
  <c r="D21" i="83"/>
  <c r="N31" i="83"/>
  <c r="F33" i="83"/>
  <c r="K33" i="83"/>
  <c r="L33" i="83"/>
  <c r="N34" i="83"/>
  <c r="D30" i="82"/>
  <c r="D21" i="82"/>
  <c r="D12" i="82"/>
  <c r="G24" i="46"/>
  <c r="M34" i="83"/>
  <c r="M34" i="84"/>
  <c r="F24" i="73"/>
  <c r="F24" i="76" s="1"/>
  <c r="I24" i="73"/>
  <c r="I24" i="76" s="1"/>
  <c r="G23" i="73"/>
  <c r="G23" i="76" s="1"/>
  <c r="G23" i="84"/>
  <c r="K23" i="73"/>
  <c r="K23" i="76" s="1"/>
  <c r="K23" i="84"/>
  <c r="K24" i="73"/>
  <c r="K24" i="76" s="1"/>
  <c r="J24" i="83"/>
  <c r="L23" i="73"/>
  <c r="L23" i="76" s="1"/>
  <c r="L23" i="84"/>
  <c r="H23" i="83"/>
  <c r="L24" i="83"/>
  <c r="D23" i="73"/>
  <c r="D23" i="76" s="1"/>
  <c r="D23" i="84"/>
  <c r="G24" i="83"/>
  <c r="GR32" i="30"/>
  <c r="GR31" i="30"/>
  <c r="D21" i="73"/>
  <c r="D12" i="73"/>
  <c r="M35" i="46"/>
  <c r="M34" i="46"/>
  <c r="D10" i="61"/>
  <c r="D29" i="61"/>
  <c r="D18" i="61"/>
  <c r="E3" i="61"/>
  <c r="D36" i="61"/>
  <c r="K16" i="32"/>
  <c r="GR22" i="30"/>
  <c r="BE22" i="30" s="1"/>
  <c r="GR14" i="30"/>
  <c r="GR13" i="30"/>
  <c r="GR23" i="30"/>
  <c r="BE23" i="30" s="1"/>
  <c r="GR4" i="30"/>
  <c r="GR5" i="30"/>
  <c r="FO45" i="74"/>
  <c r="N35" i="46"/>
  <c r="N34" i="46"/>
  <c r="L11" i="32"/>
  <c r="AU12" i="74"/>
  <c r="C6" i="61"/>
  <c r="C6" i="94" s="1"/>
  <c r="L12" i="32"/>
  <c r="L10" i="32"/>
  <c r="L13" i="32"/>
  <c r="F4" i="59"/>
  <c r="F11" i="59" s="1"/>
  <c r="F3" i="75"/>
  <c r="F10" i="75" s="1"/>
  <c r="H24" i="46"/>
  <c r="H21" i="61"/>
  <c r="H21" i="94" s="1"/>
  <c r="J7" i="46"/>
  <c r="J6" i="61"/>
  <c r="J6" i="94" s="1"/>
  <c r="F7" i="46"/>
  <c r="F6" i="61"/>
  <c r="F6" i="94" s="1"/>
  <c r="C24" i="46"/>
  <c r="C21" i="61"/>
  <c r="C21" i="94" s="1"/>
  <c r="D24" i="46"/>
  <c r="D21" i="61"/>
  <c r="D21" i="94" s="1"/>
  <c r="E7" i="46"/>
  <c r="E6" i="61"/>
  <c r="E6" i="94" s="1"/>
  <c r="AN30" i="74"/>
  <c r="AO30" i="74" s="1"/>
  <c r="AN29" i="74"/>
  <c r="AO29" i="74" s="1"/>
  <c r="FP43" i="74"/>
  <c r="FP31" i="74"/>
  <c r="FP13" i="74"/>
  <c r="FP25" i="74"/>
  <c r="F39" i="63"/>
  <c r="E43" i="63"/>
  <c r="F11" i="68"/>
  <c r="AR3" i="30"/>
  <c r="GS3" i="30" s="1"/>
  <c r="E4" i="46"/>
  <c r="E12" i="46" s="1"/>
  <c r="D8" i="63"/>
  <c r="F3" i="69"/>
  <c r="F10" i="69" s="1"/>
  <c r="L3" i="30"/>
  <c r="K12" i="30"/>
  <c r="AR12" i="30" s="1"/>
  <c r="F3" i="66"/>
  <c r="F10" i="66" s="1"/>
  <c r="E4" i="73"/>
  <c r="E30" i="73" s="1"/>
  <c r="CW3" i="30"/>
  <c r="ET3" i="30" s="1"/>
  <c r="ET12" i="30" s="1"/>
  <c r="ET21" i="30" s="1"/>
  <c r="ET30" i="30" s="1"/>
  <c r="ET39" i="30" s="1"/>
  <c r="ET45" i="30" s="1"/>
  <c r="BE3" i="30"/>
  <c r="BT3" i="30" s="1"/>
  <c r="CX3" i="30" s="1"/>
  <c r="GR3" i="30"/>
  <c r="BS12" i="30"/>
  <c r="GQ12" i="30"/>
  <c r="EY19" i="30"/>
  <c r="EY37" i="30" s="1"/>
  <c r="H23" i="73"/>
  <c r="H23" i="76" s="1"/>
  <c r="F23" i="84"/>
  <c r="EX19" i="30"/>
  <c r="EX37" i="30" s="1"/>
  <c r="FB19" i="30"/>
  <c r="FB37" i="30" s="1"/>
  <c r="ET19" i="30"/>
  <c r="EU19" i="30"/>
  <c r="EU37" i="30" s="1"/>
  <c r="D12" i="46"/>
  <c r="D30" i="46"/>
  <c r="L9" i="70"/>
  <c r="AT9" i="70" s="1"/>
  <c r="AT3" i="70"/>
  <c r="J24" i="73"/>
  <c r="J24" i="76" s="1"/>
  <c r="J21" i="30"/>
  <c r="AQ12" i="30"/>
  <c r="AX55" i="30"/>
  <c r="AS55" i="30"/>
  <c r="GC55" i="30"/>
  <c r="C40" i="30"/>
  <c r="AR55" i="30"/>
  <c r="C19" i="68"/>
  <c r="GD55" i="30"/>
  <c r="AN5" i="70"/>
  <c r="AP5" i="70" s="1"/>
  <c r="GI55" i="30"/>
  <c r="M13" i="71"/>
  <c r="L24" i="73"/>
  <c r="L24" i="76" s="1"/>
  <c r="BC16" i="70"/>
  <c r="BC15" i="70"/>
  <c r="AW55" i="30"/>
  <c r="H40" i="46"/>
  <c r="M40" i="46" s="1"/>
  <c r="AP55" i="30"/>
  <c r="FL57" i="30"/>
  <c r="EV57" i="30"/>
  <c r="FG57" i="30"/>
  <c r="C7" i="46"/>
  <c r="D15" i="66"/>
  <c r="D38" i="59"/>
  <c r="I23" i="84"/>
  <c r="EZ19" i="30"/>
  <c r="DJ62" i="30"/>
  <c r="I30" i="30"/>
  <c r="AP21" i="30"/>
  <c r="BD21" i="30" s="1"/>
  <c r="CX43" i="30"/>
  <c r="FW37" i="30"/>
  <c r="C8" i="69"/>
  <c r="FZ47" i="30"/>
  <c r="C9" i="68"/>
  <c r="ES13" i="30"/>
  <c r="M9" i="70"/>
  <c r="AU9" i="70" s="1"/>
  <c r="N3" i="70"/>
  <c r="AU3" i="70"/>
  <c r="BF3" i="70" s="1"/>
  <c r="C70" i="30" l="1"/>
  <c r="AM5" i="64"/>
  <c r="AO5" i="64" s="1"/>
  <c r="AT5" i="64" s="1"/>
  <c r="BE5" i="64" s="1"/>
  <c r="AQ32" i="30"/>
  <c r="AM7" i="64"/>
  <c r="AN7" i="64" s="1"/>
  <c r="AP7" i="64" s="1"/>
  <c r="AP34" i="30"/>
  <c r="AI6" i="30"/>
  <c r="AK6" i="30" s="1"/>
  <c r="AP6" i="30" s="1"/>
  <c r="AI5" i="30"/>
  <c r="AK5" i="30" s="1"/>
  <c r="AQ5" i="30" s="1"/>
  <c r="CX5" i="30" s="1"/>
  <c r="AM6" i="64"/>
  <c r="AO6" i="64" s="1"/>
  <c r="AR32" i="30"/>
  <c r="CY32" i="30" s="1"/>
  <c r="AR34" i="30"/>
  <c r="D25" i="30"/>
  <c r="GA25" i="30"/>
  <c r="GN25" i="30" s="1"/>
  <c r="GS16" i="30"/>
  <c r="GS26" i="30"/>
  <c r="BF26" i="30" s="1"/>
  <c r="CJ26" i="30" s="1"/>
  <c r="GS15" i="30"/>
  <c r="GS8" i="30"/>
  <c r="GS9" i="30"/>
  <c r="GS17" i="30"/>
  <c r="GS7" i="30"/>
  <c r="GS33" i="30"/>
  <c r="GS25" i="30"/>
  <c r="BF25" i="30" s="1"/>
  <c r="CJ25" i="30" s="1"/>
  <c r="D26" i="30"/>
  <c r="GA26" i="30"/>
  <c r="GN26" i="30" s="1"/>
  <c r="D17" i="30"/>
  <c r="BS17" i="30"/>
  <c r="CH17" i="30" s="1"/>
  <c r="AH8" i="30"/>
  <c r="AI8" i="30" s="1"/>
  <c r="AK8" i="30" s="1"/>
  <c r="BS15" i="30"/>
  <c r="CH15" i="30" s="1"/>
  <c r="D15" i="30"/>
  <c r="AH7" i="30"/>
  <c r="AI7" i="30" s="1"/>
  <c r="AK7" i="30" s="1"/>
  <c r="AT33" i="30"/>
  <c r="AP33" i="30"/>
  <c r="BA33" i="30"/>
  <c r="AW33" i="30"/>
  <c r="AX33" i="30"/>
  <c r="AS33" i="30"/>
  <c r="AV33" i="30"/>
  <c r="AZ33" i="30"/>
  <c r="AR33" i="30"/>
  <c r="AY33" i="30"/>
  <c r="AU33" i="30"/>
  <c r="AQ33" i="30"/>
  <c r="BB33" i="30"/>
  <c r="BS16" i="30"/>
  <c r="CH16" i="30" s="1"/>
  <c r="D16" i="30"/>
  <c r="AH9" i="30"/>
  <c r="AI9" i="30" s="1"/>
  <c r="AK9" i="30" s="1"/>
  <c r="O8" i="76"/>
  <c r="O41" i="73"/>
  <c r="O41" i="76" s="1"/>
  <c r="N8" i="76"/>
  <c r="N41" i="73"/>
  <c r="N41" i="76" s="1"/>
  <c r="M41" i="73"/>
  <c r="M41" i="76" s="1"/>
  <c r="M8" i="76"/>
  <c r="C23" i="76"/>
  <c r="C41" i="73"/>
  <c r="P8" i="73"/>
  <c r="DP6" i="30"/>
  <c r="AK4" i="30"/>
  <c r="AP4" i="30" s="1"/>
  <c r="GS24" i="30"/>
  <c r="BF24" i="30" s="1"/>
  <c r="CJ24" i="30" s="1"/>
  <c r="FQ12" i="74"/>
  <c r="CN19" i="74"/>
  <c r="CO17" i="74"/>
  <c r="CO16" i="74"/>
  <c r="CO6" i="74"/>
  <c r="E33" i="82"/>
  <c r="AW3" i="64"/>
  <c r="BH3" i="64" s="1"/>
  <c r="AN36" i="74"/>
  <c r="AO36" i="74"/>
  <c r="AR36" i="74" s="1"/>
  <c r="CM36" i="74" s="1"/>
  <c r="AS24" i="30"/>
  <c r="GD24" i="30" s="1"/>
  <c r="AS34" i="30"/>
  <c r="CZ34" i="30" s="1"/>
  <c r="AS32" i="30"/>
  <c r="CZ32" i="30" s="1"/>
  <c r="AR31" i="30"/>
  <c r="CY31" i="30" s="1"/>
  <c r="DP31" i="30" s="1"/>
  <c r="AP31" i="30"/>
  <c r="AS31" i="30"/>
  <c r="CZ31" i="30" s="1"/>
  <c r="DQ31" i="30" s="1"/>
  <c r="AQ31" i="30"/>
  <c r="CX31" i="30" s="1"/>
  <c r="DO31" i="30" s="1"/>
  <c r="AO34" i="74"/>
  <c r="AT19" i="74"/>
  <c r="DC19" i="74" s="1"/>
  <c r="AS8" i="74"/>
  <c r="AP24" i="30"/>
  <c r="GA24" i="30" s="1"/>
  <c r="AR24" i="30"/>
  <c r="GC24" i="30" s="1"/>
  <c r="AQ24" i="30"/>
  <c r="GB24" i="30" s="1"/>
  <c r="AR10" i="74"/>
  <c r="AN10" i="74"/>
  <c r="AO10" i="74" s="1"/>
  <c r="AT8" i="74"/>
  <c r="AS10" i="74"/>
  <c r="AT9" i="74"/>
  <c r="AR8" i="74"/>
  <c r="AN21" i="74"/>
  <c r="AO21" i="74" s="1"/>
  <c r="AR21" i="74"/>
  <c r="AN9" i="74"/>
  <c r="AO9" i="74" s="1"/>
  <c r="AS22" i="74"/>
  <c r="AN22" i="74"/>
  <c r="AO22" i="74" s="1"/>
  <c r="AR19" i="74"/>
  <c r="DA19" i="74" s="1"/>
  <c r="AT21" i="74"/>
  <c r="AS7" i="74"/>
  <c r="AN19" i="74"/>
  <c r="AO19" i="74" s="1"/>
  <c r="AS9" i="74"/>
  <c r="AN38" i="74"/>
  <c r="AR20" i="74"/>
  <c r="AS20" i="74"/>
  <c r="AN20" i="74"/>
  <c r="AO20" i="74" s="1"/>
  <c r="AN11" i="74"/>
  <c r="AO11" i="74" s="1"/>
  <c r="AN41" i="74"/>
  <c r="AS11" i="74"/>
  <c r="AN39" i="74"/>
  <c r="AT11" i="74"/>
  <c r="AN40" i="74"/>
  <c r="AR22" i="74"/>
  <c r="AR7" i="74"/>
  <c r="AR23" i="74"/>
  <c r="AT7" i="74"/>
  <c r="AS23" i="74"/>
  <c r="AN37" i="74"/>
  <c r="AU8" i="74"/>
  <c r="AT23" i="74"/>
  <c r="AU7" i="74"/>
  <c r="AU21" i="74"/>
  <c r="FQ41" i="74"/>
  <c r="FQ38" i="74"/>
  <c r="FQ8" i="74"/>
  <c r="FQ7" i="74"/>
  <c r="FQ21" i="74"/>
  <c r="FQ36" i="74"/>
  <c r="FQ23" i="74"/>
  <c r="FQ20" i="74"/>
  <c r="FQ39" i="74"/>
  <c r="FQ19" i="74"/>
  <c r="FQ9" i="74"/>
  <c r="FQ40" i="74"/>
  <c r="FQ37" i="74"/>
  <c r="FQ11" i="74"/>
  <c r="FQ22" i="74"/>
  <c r="FQ10" i="74"/>
  <c r="AU20" i="74"/>
  <c r="AU9" i="74"/>
  <c r="AU10" i="74"/>
  <c r="AU22" i="74"/>
  <c r="AU19" i="74"/>
  <c r="DD19" i="74" s="1"/>
  <c r="AU23" i="74"/>
  <c r="AU11" i="74"/>
  <c r="C20" i="69"/>
  <c r="C17" i="75"/>
  <c r="C33" i="68"/>
  <c r="FQ4" i="74"/>
  <c r="E23" i="84"/>
  <c r="K3" i="64"/>
  <c r="AX3" i="64" s="1"/>
  <c r="BI3" i="64" s="1"/>
  <c r="H7" i="61"/>
  <c r="H7" i="94" s="1"/>
  <c r="I7" i="61"/>
  <c r="I7" i="94" s="1"/>
  <c r="L7" i="61"/>
  <c r="L7" i="94" s="1"/>
  <c r="E7" i="61"/>
  <c r="E7" i="94" s="1"/>
  <c r="G7" i="61"/>
  <c r="G7" i="94" s="1"/>
  <c r="J7" i="61"/>
  <c r="J7" i="94" s="1"/>
  <c r="D7" i="61"/>
  <c r="D7" i="94" s="1"/>
  <c r="K7" i="61"/>
  <c r="K7" i="94" s="1"/>
  <c r="C7" i="61"/>
  <c r="C7" i="94" s="1"/>
  <c r="F7" i="61"/>
  <c r="F7" i="94" s="1"/>
  <c r="AL27" i="30"/>
  <c r="AM27" i="30" s="1"/>
  <c r="AR27" i="30"/>
  <c r="GC27" i="30" s="1"/>
  <c r="AS18" i="30"/>
  <c r="AP18" i="30"/>
  <c r="AL6" i="30"/>
  <c r="AM6" i="30" s="1"/>
  <c r="AL18" i="30"/>
  <c r="AM18" i="30" s="1"/>
  <c r="AQ18" i="30"/>
  <c r="AP27" i="30"/>
  <c r="GA27" i="30" s="1"/>
  <c r="GS18" i="30"/>
  <c r="GS6" i="30"/>
  <c r="GS27" i="30"/>
  <c r="BF27" i="30" s="1"/>
  <c r="GS34" i="30"/>
  <c r="AL34" i="30"/>
  <c r="CY34" i="30"/>
  <c r="CX34" i="30"/>
  <c r="AS27" i="30"/>
  <c r="GD27" i="30" s="1"/>
  <c r="E36" i="97"/>
  <c r="E10" i="97"/>
  <c r="E18" i="97"/>
  <c r="F3" i="97"/>
  <c r="E29" i="97"/>
  <c r="F3" i="93"/>
  <c r="E29" i="93"/>
  <c r="E18" i="93"/>
  <c r="E36" i="93"/>
  <c r="E10" i="93"/>
  <c r="E36" i="101"/>
  <c r="E18" i="101"/>
  <c r="F3" i="101"/>
  <c r="E10" i="101"/>
  <c r="E29" i="101"/>
  <c r="E10" i="102"/>
  <c r="F3" i="102"/>
  <c r="E29" i="102"/>
  <c r="E18" i="102"/>
  <c r="E36" i="102"/>
  <c r="F3" i="96"/>
  <c r="E36" i="96"/>
  <c r="E18" i="96"/>
  <c r="E10" i="96"/>
  <c r="E29" i="96"/>
  <c r="E18" i="98"/>
  <c r="E29" i="98"/>
  <c r="F3" i="98"/>
  <c r="E36" i="98"/>
  <c r="E10" i="98"/>
  <c r="F3" i="94"/>
  <c r="E10" i="94"/>
  <c r="E29" i="94"/>
  <c r="E18" i="94"/>
  <c r="E36" i="94"/>
  <c r="E29" i="103"/>
  <c r="E18" i="103"/>
  <c r="E10" i="103"/>
  <c r="F3" i="103"/>
  <c r="E36" i="103"/>
  <c r="E29" i="95"/>
  <c r="E18" i="95"/>
  <c r="F3" i="95"/>
  <c r="E36" i="95"/>
  <c r="E10" i="95"/>
  <c r="E29" i="99"/>
  <c r="E18" i="99"/>
  <c r="F3" i="99"/>
  <c r="E36" i="99"/>
  <c r="E10" i="99"/>
  <c r="F3" i="100"/>
  <c r="E18" i="100"/>
  <c r="E36" i="100"/>
  <c r="E10" i="100"/>
  <c r="E29" i="100"/>
  <c r="P6" i="94"/>
  <c r="Q6" i="94"/>
  <c r="FB63" i="74"/>
  <c r="FL63" i="74" s="1"/>
  <c r="FB74" i="74"/>
  <c r="FL60" i="74"/>
  <c r="FL74" i="74" s="1"/>
  <c r="C15" i="66"/>
  <c r="C38" i="59"/>
  <c r="C21" i="59"/>
  <c r="N22" i="65"/>
  <c r="M8" i="83"/>
  <c r="M8" i="46"/>
  <c r="ET37" i="30"/>
  <c r="FG19" i="30"/>
  <c r="FG37" i="30" s="1"/>
  <c r="EA40" i="30"/>
  <c r="EA43" i="30" s="1"/>
  <c r="CW55" i="30"/>
  <c r="DJ55" i="30" s="1"/>
  <c r="Q6" i="61"/>
  <c r="BC55" i="30"/>
  <c r="AR14" i="30"/>
  <c r="CY14" i="30" s="1"/>
  <c r="AL32" i="30"/>
  <c r="AR22" i="30"/>
  <c r="GC22" i="30" s="1"/>
  <c r="AL23" i="30"/>
  <c r="AM23" i="30" s="1"/>
  <c r="AL13" i="30"/>
  <c r="AM13" i="30" s="1"/>
  <c r="P6" i="61"/>
  <c r="BG6" i="70"/>
  <c r="BG4" i="70"/>
  <c r="AO6" i="70"/>
  <c r="AV6" i="70" s="1"/>
  <c r="G31" i="76"/>
  <c r="P31" i="76" s="1"/>
  <c r="G31" i="46"/>
  <c r="N31" i="46" s="1"/>
  <c r="G8" i="76"/>
  <c r="G8" i="46"/>
  <c r="D22" i="65"/>
  <c r="J8" i="76"/>
  <c r="J8" i="46"/>
  <c r="C8" i="76"/>
  <c r="C8" i="46"/>
  <c r="I8" i="76"/>
  <c r="I8" i="46"/>
  <c r="H8" i="76"/>
  <c r="H8" i="46"/>
  <c r="D8" i="76"/>
  <c r="D8" i="46"/>
  <c r="L8" i="76"/>
  <c r="L8" i="46"/>
  <c r="DR43" i="30"/>
  <c r="K8" i="76"/>
  <c r="K8" i="46"/>
  <c r="E8" i="76"/>
  <c r="E8" i="46"/>
  <c r="F8" i="76"/>
  <c r="F8" i="46"/>
  <c r="M40" i="83"/>
  <c r="E21" i="85"/>
  <c r="E12" i="85"/>
  <c r="E30" i="85"/>
  <c r="E30" i="84"/>
  <c r="E12" i="84"/>
  <c r="E21" i="84"/>
  <c r="E12" i="88"/>
  <c r="E21" i="88"/>
  <c r="E30" i="88"/>
  <c r="F4" i="90"/>
  <c r="F4" i="89"/>
  <c r="F4" i="87"/>
  <c r="F4" i="85"/>
  <c r="F4" i="78"/>
  <c r="F4" i="88"/>
  <c r="F4" i="86"/>
  <c r="F4" i="79"/>
  <c r="F4" i="77"/>
  <c r="F4" i="84"/>
  <c r="F4" i="91"/>
  <c r="F4" i="76"/>
  <c r="E12" i="90"/>
  <c r="E21" i="90"/>
  <c r="E30" i="90"/>
  <c r="E21" i="87"/>
  <c r="E12" i="87"/>
  <c r="E30" i="87"/>
  <c r="E21" i="77"/>
  <c r="E30" i="77"/>
  <c r="E12" i="77"/>
  <c r="E21" i="76"/>
  <c r="E30" i="76"/>
  <c r="E12" i="76"/>
  <c r="E21" i="89"/>
  <c r="E30" i="89"/>
  <c r="E12" i="89"/>
  <c r="E21" i="79"/>
  <c r="E30" i="79"/>
  <c r="E12" i="79"/>
  <c r="E12" i="78"/>
  <c r="E30" i="78"/>
  <c r="E21" i="78"/>
  <c r="E21" i="91"/>
  <c r="E30" i="91"/>
  <c r="E12" i="91"/>
  <c r="E21" i="86"/>
  <c r="E30" i="86"/>
  <c r="E12" i="86"/>
  <c r="L48" i="32"/>
  <c r="N7" i="32"/>
  <c r="AR24" i="74"/>
  <c r="CM24" i="74" s="1"/>
  <c r="AS24" i="74"/>
  <c r="CN24" i="74" s="1"/>
  <c r="C36" i="68"/>
  <c r="AT24" i="74"/>
  <c r="CO24" i="74" s="1"/>
  <c r="M40" i="84"/>
  <c r="N40" i="83"/>
  <c r="FQ24" i="74"/>
  <c r="AU24" i="74"/>
  <c r="CP24" i="74" s="1"/>
  <c r="CM63" i="74"/>
  <c r="CW63" i="74" s="1"/>
  <c r="CW61" i="74"/>
  <c r="C18" i="69"/>
  <c r="EX65" i="74"/>
  <c r="EX74" i="74"/>
  <c r="C15" i="75"/>
  <c r="EK65" i="74"/>
  <c r="EK74" i="74"/>
  <c r="BB63" i="74"/>
  <c r="N7" i="83"/>
  <c r="C23" i="46"/>
  <c r="F21" i="61"/>
  <c r="F21" i="94" s="1"/>
  <c r="F24" i="46"/>
  <c r="K23" i="46"/>
  <c r="C20" i="61"/>
  <c r="C20" i="94" s="1"/>
  <c r="K20" i="61"/>
  <c r="K20" i="94" s="1"/>
  <c r="D20" i="61"/>
  <c r="D20" i="94" s="1"/>
  <c r="F4" i="83"/>
  <c r="F4" i="82"/>
  <c r="G20" i="61"/>
  <c r="G20" i="94" s="1"/>
  <c r="E21" i="82"/>
  <c r="E12" i="82"/>
  <c r="E30" i="82"/>
  <c r="L20" i="61"/>
  <c r="L20" i="94" s="1"/>
  <c r="K21" i="61"/>
  <c r="K21" i="94" s="1"/>
  <c r="E12" i="83"/>
  <c r="E21" i="83"/>
  <c r="E30" i="83"/>
  <c r="I21" i="61"/>
  <c r="I21" i="94" s="1"/>
  <c r="L23" i="46"/>
  <c r="I23" i="83"/>
  <c r="E24" i="83"/>
  <c r="M24" i="82"/>
  <c r="E23" i="83"/>
  <c r="D23" i="83"/>
  <c r="K24" i="83"/>
  <c r="G23" i="83"/>
  <c r="M24" i="84"/>
  <c r="I24" i="83"/>
  <c r="M24" i="83" s="1"/>
  <c r="J23" i="73"/>
  <c r="J23" i="76" s="1"/>
  <c r="J23" i="84"/>
  <c r="I24" i="46"/>
  <c r="K24" i="46"/>
  <c r="G23" i="46"/>
  <c r="D23" i="46"/>
  <c r="K23" i="83"/>
  <c r="C23" i="83"/>
  <c r="F24" i="83"/>
  <c r="F23" i="83"/>
  <c r="L23" i="83"/>
  <c r="GS31" i="30"/>
  <c r="GS32" i="30"/>
  <c r="CW32" i="30"/>
  <c r="AU4" i="74"/>
  <c r="DD4" i="74" s="1"/>
  <c r="L15" i="32"/>
  <c r="ED32" i="30"/>
  <c r="CX32" i="30"/>
  <c r="E36" i="61"/>
  <c r="E10" i="61"/>
  <c r="F3" i="61"/>
  <c r="E29" i="61"/>
  <c r="E18" i="61"/>
  <c r="GR35" i="30"/>
  <c r="GR19" i="30"/>
  <c r="GR28" i="30"/>
  <c r="L16" i="32"/>
  <c r="GS13" i="30"/>
  <c r="GS22" i="30"/>
  <c r="BF22" i="30" s="1"/>
  <c r="GS23" i="30"/>
  <c r="BF23" i="30" s="1"/>
  <c r="GS14" i="30"/>
  <c r="GS4" i="30"/>
  <c r="GS5" i="30"/>
  <c r="BG5" i="70"/>
  <c r="FQ16" i="74"/>
  <c r="M13" i="32"/>
  <c r="M11" i="32"/>
  <c r="M10" i="32"/>
  <c r="M12" i="32"/>
  <c r="FQ17" i="74"/>
  <c r="FQ29" i="74"/>
  <c r="FQ5" i="74"/>
  <c r="FQ30" i="74"/>
  <c r="FQ18" i="74"/>
  <c r="FQ28" i="74"/>
  <c r="FQ42" i="74"/>
  <c r="FQ34" i="74"/>
  <c r="N7" i="46"/>
  <c r="BF3" i="30"/>
  <c r="BU3" i="30" s="1"/>
  <c r="DP3" i="30" s="1"/>
  <c r="FL3" i="30" s="1"/>
  <c r="FL12" i="30" s="1"/>
  <c r="FL21" i="30" s="1"/>
  <c r="FL30" i="30" s="1"/>
  <c r="FL39" i="30" s="1"/>
  <c r="FL45" i="30" s="1"/>
  <c r="FQ6" i="74"/>
  <c r="FQ35" i="74"/>
  <c r="BF7" i="70"/>
  <c r="E11" i="71" s="1"/>
  <c r="J24" i="46"/>
  <c r="J21" i="61"/>
  <c r="J21" i="94" s="1"/>
  <c r="H23" i="46"/>
  <c r="H20" i="61"/>
  <c r="H20" i="94" s="1"/>
  <c r="L24" i="46"/>
  <c r="L21" i="61"/>
  <c r="L21" i="94" s="1"/>
  <c r="G11" i="68"/>
  <c r="G3" i="75"/>
  <c r="G10" i="75" s="1"/>
  <c r="AR29" i="74"/>
  <c r="FB29" i="74" s="1"/>
  <c r="AN17" i="74"/>
  <c r="AO17" i="74" s="1"/>
  <c r="AT29" i="74"/>
  <c r="FD29" i="74" s="1"/>
  <c r="AU16" i="74"/>
  <c r="AN6" i="74"/>
  <c r="AO6" i="74" s="1"/>
  <c r="AU17" i="74"/>
  <c r="DD17" i="74" s="1"/>
  <c r="AU18" i="74"/>
  <c r="AS29" i="74"/>
  <c r="FC29" i="74" s="1"/>
  <c r="AS18" i="74"/>
  <c r="AR17" i="74"/>
  <c r="AS16" i="74"/>
  <c r="AU6" i="74"/>
  <c r="DD6" i="74" s="1"/>
  <c r="AR6" i="74"/>
  <c r="DA6" i="74" s="1"/>
  <c r="AS17" i="74"/>
  <c r="DB17" i="74" s="1"/>
  <c r="AR16" i="74"/>
  <c r="AR18" i="74"/>
  <c r="AT5" i="74"/>
  <c r="DC5" i="74" s="1"/>
  <c r="AN18" i="74"/>
  <c r="AO18" i="74" s="1"/>
  <c r="AN35" i="74"/>
  <c r="AU5" i="74"/>
  <c r="DD5" i="74" s="1"/>
  <c r="AS5" i="74"/>
  <c r="DB5" i="74" s="1"/>
  <c r="AN16" i="74"/>
  <c r="AO16" i="74" s="1"/>
  <c r="AR5" i="74"/>
  <c r="DA5" i="74" s="1"/>
  <c r="AN34" i="74"/>
  <c r="AS6" i="74"/>
  <c r="DB6" i="74" s="1"/>
  <c r="AT30" i="74"/>
  <c r="FD30" i="74" s="1"/>
  <c r="AN4" i="74"/>
  <c r="AO4" i="74" s="1"/>
  <c r="AT4" i="74"/>
  <c r="DC4" i="74" s="1"/>
  <c r="AR4" i="74"/>
  <c r="DA4" i="74" s="1"/>
  <c r="AS4" i="74"/>
  <c r="DB4" i="74" s="1"/>
  <c r="AR30" i="74"/>
  <c r="FB30" i="74" s="1"/>
  <c r="AS30" i="74"/>
  <c r="FC30" i="74" s="1"/>
  <c r="AU29" i="74"/>
  <c r="FE29" i="74" s="1"/>
  <c r="AU30" i="74"/>
  <c r="FE30" i="74" s="1"/>
  <c r="FP45" i="74"/>
  <c r="AN42" i="74"/>
  <c r="AT28" i="74"/>
  <c r="AS28" i="74"/>
  <c r="AN28" i="74"/>
  <c r="AO28" i="74" s="1"/>
  <c r="AU28" i="74"/>
  <c r="AR28" i="74"/>
  <c r="H39" i="63"/>
  <c r="H43" i="63" s="1"/>
  <c r="F43" i="63"/>
  <c r="E30" i="46"/>
  <c r="E8" i="63"/>
  <c r="E21" i="46"/>
  <c r="M3" i="30"/>
  <c r="AS3" i="30"/>
  <c r="BG3" i="30" s="1"/>
  <c r="BV3" i="30" s="1"/>
  <c r="CZ3" i="30" s="1"/>
  <c r="F4" i="46"/>
  <c r="F12" i="46" s="1"/>
  <c r="E21" i="73"/>
  <c r="E12" i="73"/>
  <c r="AU5" i="64"/>
  <c r="BF5" i="64" s="1"/>
  <c r="AS5" i="64"/>
  <c r="AV5" i="64"/>
  <c r="BG5" i="64" s="1"/>
  <c r="G4" i="65"/>
  <c r="G11" i="65" s="1"/>
  <c r="F4" i="73"/>
  <c r="F12" i="73" s="1"/>
  <c r="K21" i="30"/>
  <c r="AR21" i="30" s="1"/>
  <c r="G4" i="59"/>
  <c r="G11" i="59" s="1"/>
  <c r="G3" i="66"/>
  <c r="G10" i="66" s="1"/>
  <c r="L12" i="30"/>
  <c r="L21" i="30" s="1"/>
  <c r="G3" i="69"/>
  <c r="G10" i="69" s="1"/>
  <c r="AL31" i="30"/>
  <c r="AN5" i="64"/>
  <c r="AP5" i="64" s="1"/>
  <c r="AQ5" i="64" s="1"/>
  <c r="EF31" i="30"/>
  <c r="ED31" i="30"/>
  <c r="EG31" i="30"/>
  <c r="EE31" i="30"/>
  <c r="CH3" i="30"/>
  <c r="ED3" i="30" s="1"/>
  <c r="GA3" i="30" s="1"/>
  <c r="GA12" i="30" s="1"/>
  <c r="GA21" i="30" s="1"/>
  <c r="GA30" i="30" s="1"/>
  <c r="GA39" i="30" s="1"/>
  <c r="GA45" i="30" s="1"/>
  <c r="DO3" i="30"/>
  <c r="FK3" i="30" s="1"/>
  <c r="FK12" i="30" s="1"/>
  <c r="FK21" i="30" s="1"/>
  <c r="FK30" i="30" s="1"/>
  <c r="FK39" i="30" s="1"/>
  <c r="FK45" i="30" s="1"/>
  <c r="AP23" i="30"/>
  <c r="AS23" i="30"/>
  <c r="GD23" i="30" s="1"/>
  <c r="CW12" i="30"/>
  <c r="CH12" i="30" s="1"/>
  <c r="DN12" i="30"/>
  <c r="BE12" i="30"/>
  <c r="BT12" i="30" s="1"/>
  <c r="CX12" i="30" s="1"/>
  <c r="CI12" i="30" s="1"/>
  <c r="GR12" i="30"/>
  <c r="BS21" i="30"/>
  <c r="GQ21" i="30"/>
  <c r="BF12" i="30"/>
  <c r="BU12" i="30" s="1"/>
  <c r="GS12" i="30"/>
  <c r="AP13" i="30"/>
  <c r="F23" i="73"/>
  <c r="F23" i="76" s="1"/>
  <c r="AS14" i="30"/>
  <c r="CZ14" i="30" s="1"/>
  <c r="AO5" i="70"/>
  <c r="AQ5" i="70" s="1"/>
  <c r="AQ23" i="30"/>
  <c r="GB23" i="30" s="1"/>
  <c r="AQ14" i="30"/>
  <c r="CX14" i="30" s="1"/>
  <c r="AS13" i="30"/>
  <c r="AQ13" i="30"/>
  <c r="AP14" i="30"/>
  <c r="CW14" i="30" s="1"/>
  <c r="AR23" i="30"/>
  <c r="GC23" i="30" s="1"/>
  <c r="AR13" i="30"/>
  <c r="AS22" i="30"/>
  <c r="AL14" i="30"/>
  <c r="AM14" i="30" s="1"/>
  <c r="EU3" i="30"/>
  <c r="EU12" i="30" s="1"/>
  <c r="EU21" i="30" s="1"/>
  <c r="EU30" i="30" s="1"/>
  <c r="EU39" i="30" s="1"/>
  <c r="EU45" i="30" s="1"/>
  <c r="CI3" i="30"/>
  <c r="EE3" i="30" s="1"/>
  <c r="AQ21" i="30"/>
  <c r="J30" i="30"/>
  <c r="AL22" i="30"/>
  <c r="AM22" i="30" s="1"/>
  <c r="AO7" i="64"/>
  <c r="AV7" i="64" s="1"/>
  <c r="BG7" i="64" s="1"/>
  <c r="AO4" i="64"/>
  <c r="AP22" i="30"/>
  <c r="AO23" i="30" s="1"/>
  <c r="AQ22" i="30"/>
  <c r="AO4" i="70"/>
  <c r="AN4" i="70"/>
  <c r="AP4" i="70" s="1"/>
  <c r="GH55" i="30"/>
  <c r="GN55" i="30" s="1"/>
  <c r="E23" i="73"/>
  <c r="E23" i="76" s="1"/>
  <c r="E24" i="73"/>
  <c r="FW57" i="30"/>
  <c r="C40" i="46"/>
  <c r="N40" i="46" s="1"/>
  <c r="EZ37" i="30"/>
  <c r="I23" i="73"/>
  <c r="I23" i="76" s="1"/>
  <c r="AP30" i="30"/>
  <c r="BD30" i="30" s="1"/>
  <c r="I39" i="30"/>
  <c r="DJ43" i="30"/>
  <c r="CW4" i="30"/>
  <c r="O3" i="70"/>
  <c r="N9" i="70"/>
  <c r="AV9" i="70" s="1"/>
  <c r="AV3" i="70"/>
  <c r="BG3" i="70" s="1"/>
  <c r="FI13" i="30"/>
  <c r="C43" i="30"/>
  <c r="AQ6" i="30" l="1"/>
  <c r="DO6" i="30" s="1"/>
  <c r="AR6" i="30"/>
  <c r="AN6" i="64"/>
  <c r="AP6" i="64" s="1"/>
  <c r="AP5" i="30"/>
  <c r="CW5" i="30" s="1"/>
  <c r="AL5" i="30"/>
  <c r="AM5" i="30" s="1"/>
  <c r="AR5" i="30"/>
  <c r="CY5" i="30" s="1"/>
  <c r="AS5" i="30"/>
  <c r="CZ5" i="30" s="1"/>
  <c r="AS6" i="30"/>
  <c r="DQ6" i="30" s="1"/>
  <c r="L3" i="64"/>
  <c r="M3" i="64" s="1"/>
  <c r="AP8" i="30"/>
  <c r="CW8" i="30" s="1"/>
  <c r="AX8" i="30"/>
  <c r="DE8" i="30" s="1"/>
  <c r="DV8" i="30" s="1"/>
  <c r="AS8" i="30"/>
  <c r="CZ8" i="30" s="1"/>
  <c r="DQ8" i="30" s="1"/>
  <c r="AV8" i="30"/>
  <c r="DC8" i="30" s="1"/>
  <c r="DT8" i="30" s="1"/>
  <c r="AT8" i="30"/>
  <c r="DA8" i="30" s="1"/>
  <c r="DR8" i="30" s="1"/>
  <c r="BA8" i="30"/>
  <c r="DH8" i="30" s="1"/>
  <c r="DY8" i="30" s="1"/>
  <c r="AU8" i="30"/>
  <c r="DB8" i="30" s="1"/>
  <c r="DS8" i="30" s="1"/>
  <c r="BB8" i="30"/>
  <c r="DI8" i="30" s="1"/>
  <c r="DZ8" i="30" s="1"/>
  <c r="AQ8" i="30"/>
  <c r="CX8" i="30" s="1"/>
  <c r="DO8" i="30" s="1"/>
  <c r="AW8" i="30"/>
  <c r="DD8" i="30" s="1"/>
  <c r="DU8" i="30" s="1"/>
  <c r="AZ8" i="30"/>
  <c r="DG8" i="30" s="1"/>
  <c r="DX8" i="30" s="1"/>
  <c r="AL8" i="30"/>
  <c r="AM8" i="30" s="1"/>
  <c r="AR8" i="30"/>
  <c r="CY8" i="30" s="1"/>
  <c r="DP8" i="30" s="1"/>
  <c r="AY8" i="30"/>
  <c r="DF8" i="30" s="1"/>
  <c r="DW8" i="30" s="1"/>
  <c r="DB33" i="30"/>
  <c r="BX33" i="30"/>
  <c r="CM33" i="30" s="1"/>
  <c r="CD33" i="30"/>
  <c r="CS33" i="30" s="1"/>
  <c r="DH33" i="30"/>
  <c r="DF33" i="30"/>
  <c r="CB33" i="30"/>
  <c r="CQ33" i="30" s="1"/>
  <c r="D33" i="30"/>
  <c r="BS33" i="30"/>
  <c r="CH33" i="30" s="1"/>
  <c r="CW33" i="30"/>
  <c r="AU9" i="30"/>
  <c r="DB9" i="30" s="1"/>
  <c r="DS9" i="30" s="1"/>
  <c r="AQ9" i="30"/>
  <c r="CX9" i="30" s="1"/>
  <c r="DO9" i="30" s="1"/>
  <c r="BA9" i="30"/>
  <c r="DH9" i="30" s="1"/>
  <c r="DY9" i="30" s="1"/>
  <c r="AV9" i="30"/>
  <c r="DC9" i="30" s="1"/>
  <c r="DT9" i="30" s="1"/>
  <c r="AZ9" i="30"/>
  <c r="DG9" i="30" s="1"/>
  <c r="DX9" i="30" s="1"/>
  <c r="AL9" i="30"/>
  <c r="AM9" i="30" s="1"/>
  <c r="BB9" i="30"/>
  <c r="DI9" i="30" s="1"/>
  <c r="DZ9" i="30" s="1"/>
  <c r="AX9" i="30"/>
  <c r="DE9" i="30" s="1"/>
  <c r="DV9" i="30" s="1"/>
  <c r="AR9" i="30"/>
  <c r="CY9" i="30" s="1"/>
  <c r="DP9" i="30" s="1"/>
  <c r="AY9" i="30"/>
  <c r="DF9" i="30" s="1"/>
  <c r="DW9" i="30" s="1"/>
  <c r="AT9" i="30"/>
  <c r="DA9" i="30" s="1"/>
  <c r="DR9" i="30" s="1"/>
  <c r="AP9" i="30"/>
  <c r="CW9" i="30" s="1"/>
  <c r="AW9" i="30"/>
  <c r="DD9" i="30" s="1"/>
  <c r="DU9" i="30" s="1"/>
  <c r="AS9" i="30"/>
  <c r="CZ9" i="30" s="1"/>
  <c r="DQ9" i="30" s="1"/>
  <c r="CY33" i="30"/>
  <c r="CY35" i="30" s="1"/>
  <c r="BU33" i="30"/>
  <c r="CJ33" i="30" s="1"/>
  <c r="DA33" i="30"/>
  <c r="BW33" i="30"/>
  <c r="CL33" i="30" s="1"/>
  <c r="CC33" i="30"/>
  <c r="CR33" i="30" s="1"/>
  <c r="DG33" i="30"/>
  <c r="AP7" i="30"/>
  <c r="AL7" i="30"/>
  <c r="AM7" i="30" s="1"/>
  <c r="AS7" i="30"/>
  <c r="AY7" i="30"/>
  <c r="BB7" i="30"/>
  <c r="AW7" i="30"/>
  <c r="AU7" i="30"/>
  <c r="AX7" i="30"/>
  <c r="AT7" i="30"/>
  <c r="AV7" i="30"/>
  <c r="BA7" i="30"/>
  <c r="AZ7" i="30"/>
  <c r="AR7" i="30"/>
  <c r="AQ7" i="30"/>
  <c r="BY33" i="30"/>
  <c r="CN33" i="30" s="1"/>
  <c r="DC33" i="30"/>
  <c r="BV33" i="30"/>
  <c r="CK33" i="30" s="1"/>
  <c r="CZ33" i="30"/>
  <c r="CZ35" i="30" s="1"/>
  <c r="GT26" i="30"/>
  <c r="BG26" i="30" s="1"/>
  <c r="CK26" i="30" s="1"/>
  <c r="GT15" i="30"/>
  <c r="GT7" i="30"/>
  <c r="GT8" i="30"/>
  <c r="GT9" i="30"/>
  <c r="GT17" i="30"/>
  <c r="GT33" i="30"/>
  <c r="GT25" i="30"/>
  <c r="BG25" i="30" s="1"/>
  <c r="CK25" i="30" s="1"/>
  <c r="GT16" i="30"/>
  <c r="CE33" i="30"/>
  <c r="CT33" i="30" s="1"/>
  <c r="DI33" i="30"/>
  <c r="DE33" i="30"/>
  <c r="CA33" i="30"/>
  <c r="CP33" i="30" s="1"/>
  <c r="BT33" i="30"/>
  <c r="CI33" i="30" s="1"/>
  <c r="CX33" i="30"/>
  <c r="CX35" i="30" s="1"/>
  <c r="DD33" i="30"/>
  <c r="BZ33" i="30"/>
  <c r="CO33" i="30" s="1"/>
  <c r="P41" i="73"/>
  <c r="AS4" i="30"/>
  <c r="CZ4" i="30" s="1"/>
  <c r="DB82" i="30" s="1"/>
  <c r="P23" i="73"/>
  <c r="E24" i="76"/>
  <c r="P24" i="76" s="1"/>
  <c r="P24" i="73"/>
  <c r="P8" i="76"/>
  <c r="AR4" i="30"/>
  <c r="CY4" i="30" s="1"/>
  <c r="DA83" i="30" s="1"/>
  <c r="AQ4" i="30"/>
  <c r="CX4" i="30" s="1"/>
  <c r="CZ83" i="30" s="1"/>
  <c r="AL4" i="30"/>
  <c r="AM4" i="30" s="1"/>
  <c r="AT36" i="74"/>
  <c r="CO36" i="74" s="1"/>
  <c r="DC36" i="74" s="1"/>
  <c r="BD5" i="64"/>
  <c r="AV36" i="74"/>
  <c r="AV12" i="74"/>
  <c r="GT24" i="30"/>
  <c r="BG24" i="30" s="1"/>
  <c r="CK24" i="30" s="1"/>
  <c r="FR12" i="74"/>
  <c r="CM17" i="74"/>
  <c r="DA17" i="74"/>
  <c r="CP19" i="74"/>
  <c r="CO19" i="74"/>
  <c r="CO25" i="74" s="1"/>
  <c r="CM19" i="74"/>
  <c r="CN17" i="74"/>
  <c r="CP17" i="74"/>
  <c r="CP16" i="74"/>
  <c r="DD25" i="74"/>
  <c r="CN16" i="74"/>
  <c r="DQ13" i="30"/>
  <c r="CY19" i="30"/>
  <c r="DO13" i="30"/>
  <c r="CN6" i="74"/>
  <c r="CN89" i="74" s="1"/>
  <c r="D33" i="82"/>
  <c r="CM6" i="74"/>
  <c r="CP6" i="74"/>
  <c r="E33" i="84"/>
  <c r="E33" i="83"/>
  <c r="CN5" i="74"/>
  <c r="CP5" i="74"/>
  <c r="CO5" i="74"/>
  <c r="CM5" i="74"/>
  <c r="DN6" i="30"/>
  <c r="AS36" i="74"/>
  <c r="CN36" i="74" s="1"/>
  <c r="DB36" i="74" s="1"/>
  <c r="AU36" i="74"/>
  <c r="CP36" i="74" s="1"/>
  <c r="DD36" i="74" s="1"/>
  <c r="AT40" i="74"/>
  <c r="CO40" i="74" s="1"/>
  <c r="DC40" i="74" s="1"/>
  <c r="AU40" i="74"/>
  <c r="CP40" i="74" s="1"/>
  <c r="DD40" i="74" s="1"/>
  <c r="AV40" i="74"/>
  <c r="CQ40" i="74" s="1"/>
  <c r="DE40" i="74" s="1"/>
  <c r="AR40" i="74"/>
  <c r="CM40" i="74" s="1"/>
  <c r="AS40" i="74"/>
  <c r="CN40" i="74" s="1"/>
  <c r="DB40" i="74" s="1"/>
  <c r="AS42" i="74"/>
  <c r="CN42" i="74" s="1"/>
  <c r="AR42" i="74"/>
  <c r="CM42" i="74" s="1"/>
  <c r="AT42" i="74"/>
  <c r="CO42" i="74" s="1"/>
  <c r="AU42" i="74"/>
  <c r="CP42" i="74" s="1"/>
  <c r="AV42" i="74"/>
  <c r="CQ42" i="74" s="1"/>
  <c r="DE42" i="74" s="1"/>
  <c r="AU39" i="74"/>
  <c r="CP39" i="74" s="1"/>
  <c r="DD39" i="74" s="1"/>
  <c r="AV39" i="74"/>
  <c r="CQ39" i="74" s="1"/>
  <c r="DE39" i="74" s="1"/>
  <c r="AT39" i="74"/>
  <c r="CO39" i="74" s="1"/>
  <c r="DC39" i="74" s="1"/>
  <c r="AR39" i="74"/>
  <c r="CM39" i="74" s="1"/>
  <c r="AS39" i="74"/>
  <c r="CN39" i="74" s="1"/>
  <c r="DB39" i="74" s="1"/>
  <c r="AT24" i="30"/>
  <c r="GE24" i="30" s="1"/>
  <c r="AT34" i="30"/>
  <c r="DA34" i="30" s="1"/>
  <c r="AT32" i="30"/>
  <c r="DA32" i="30" s="1"/>
  <c r="AT31" i="30"/>
  <c r="DA31" i="30" s="1"/>
  <c r="DR31" i="30" s="1"/>
  <c r="AR35" i="74"/>
  <c r="CM35" i="74" s="1"/>
  <c r="DA35" i="74" s="1"/>
  <c r="AU35" i="74"/>
  <c r="CP35" i="74" s="1"/>
  <c r="DD35" i="74" s="1"/>
  <c r="AS35" i="74"/>
  <c r="CN35" i="74" s="1"/>
  <c r="DB35" i="74" s="1"/>
  <c r="AT35" i="74"/>
  <c r="CO35" i="74" s="1"/>
  <c r="DC35" i="74" s="1"/>
  <c r="AV35" i="74"/>
  <c r="CQ35" i="74" s="1"/>
  <c r="DE35" i="74" s="1"/>
  <c r="AR37" i="74"/>
  <c r="CM37" i="74" s="1"/>
  <c r="AS37" i="74"/>
  <c r="CN37" i="74" s="1"/>
  <c r="DB37" i="74" s="1"/>
  <c r="AT37" i="74"/>
  <c r="CO37" i="74" s="1"/>
  <c r="DC37" i="74" s="1"/>
  <c r="AV37" i="74"/>
  <c r="CQ37" i="74" s="1"/>
  <c r="DE37" i="74" s="1"/>
  <c r="AU37" i="74"/>
  <c r="CP37" i="74" s="1"/>
  <c r="DD37" i="74" s="1"/>
  <c r="AS41" i="74"/>
  <c r="CN41" i="74" s="1"/>
  <c r="DB41" i="74" s="1"/>
  <c r="AT41" i="74"/>
  <c r="CO41" i="74" s="1"/>
  <c r="DC41" i="74" s="1"/>
  <c r="AU41" i="74"/>
  <c r="CP41" i="74" s="1"/>
  <c r="DD41" i="74" s="1"/>
  <c r="AV41" i="74"/>
  <c r="CQ41" i="74" s="1"/>
  <c r="DE41" i="74" s="1"/>
  <c r="AR41" i="74"/>
  <c r="CM41" i="74" s="1"/>
  <c r="AV38" i="74"/>
  <c r="AU38" i="74"/>
  <c r="CP38" i="74" s="1"/>
  <c r="DD38" i="74" s="1"/>
  <c r="AR38" i="74"/>
  <c r="CM38" i="74" s="1"/>
  <c r="AS38" i="74"/>
  <c r="CN38" i="74" s="1"/>
  <c r="DB38" i="74" s="1"/>
  <c r="AT38" i="74"/>
  <c r="CO38" i="74" s="1"/>
  <c r="DC38" i="74" s="1"/>
  <c r="AR34" i="74"/>
  <c r="CM34" i="74" s="1"/>
  <c r="DA34" i="74" s="1"/>
  <c r="AS34" i="74"/>
  <c r="CN34" i="74" s="1"/>
  <c r="DB34" i="74" s="1"/>
  <c r="AT34" i="74"/>
  <c r="CO34" i="74" s="1"/>
  <c r="DC34" i="74" s="1"/>
  <c r="AU34" i="74"/>
  <c r="CP34" i="74" s="1"/>
  <c r="DD34" i="74" s="1"/>
  <c r="AV34" i="74"/>
  <c r="CQ34" i="74" s="1"/>
  <c r="DE34" i="74" s="1"/>
  <c r="K10" i="64"/>
  <c r="AX10" i="64" s="1"/>
  <c r="DP14" i="30"/>
  <c r="DA38" i="74"/>
  <c r="DA36" i="74"/>
  <c r="DA39" i="74"/>
  <c r="AV9" i="74"/>
  <c r="AV19" i="74"/>
  <c r="DE19" i="74" s="1"/>
  <c r="AV7" i="74"/>
  <c r="AV8" i="74"/>
  <c r="AV23" i="74"/>
  <c r="AV10" i="74"/>
  <c r="AV11" i="74"/>
  <c r="AV22" i="74"/>
  <c r="AV20" i="74"/>
  <c r="AV21" i="74"/>
  <c r="DA41" i="74"/>
  <c r="DA37" i="74"/>
  <c r="DA40" i="74"/>
  <c r="FR21" i="74"/>
  <c r="FR20" i="74"/>
  <c r="FR36" i="74"/>
  <c r="FR39" i="74"/>
  <c r="FR19" i="74"/>
  <c r="FR8" i="74"/>
  <c r="FR40" i="74"/>
  <c r="FR37" i="74"/>
  <c r="FR23" i="74"/>
  <c r="FR10" i="74"/>
  <c r="FR41" i="74"/>
  <c r="FR38" i="74"/>
  <c r="FR22" i="74"/>
  <c r="FR7" i="74"/>
  <c r="FR9" i="74"/>
  <c r="FR11" i="74"/>
  <c r="DC25" i="74"/>
  <c r="DB25" i="74"/>
  <c r="FR4" i="74"/>
  <c r="AX1" i="74"/>
  <c r="CM4" i="74"/>
  <c r="C32" i="82"/>
  <c r="CP4" i="74"/>
  <c r="CN4" i="74"/>
  <c r="CO4" i="74"/>
  <c r="DN4" i="30"/>
  <c r="DP5" i="30"/>
  <c r="DO5" i="30"/>
  <c r="DQ5" i="30"/>
  <c r="DN5" i="30"/>
  <c r="CY82" i="30"/>
  <c r="CW34" i="30"/>
  <c r="GT27" i="30"/>
  <c r="BG27" i="30" s="1"/>
  <c r="GT6" i="30"/>
  <c r="GT34" i="30"/>
  <c r="GT18" i="30"/>
  <c r="AT18" i="30"/>
  <c r="AT6" i="30"/>
  <c r="DR6" i="30" s="1"/>
  <c r="AT27" i="30"/>
  <c r="F10" i="99"/>
  <c r="F18" i="99"/>
  <c r="F29" i="99"/>
  <c r="F36" i="99"/>
  <c r="G3" i="99"/>
  <c r="F36" i="98"/>
  <c r="G3" i="98"/>
  <c r="F10" i="98"/>
  <c r="F18" i="98"/>
  <c r="F29" i="98"/>
  <c r="F18" i="97"/>
  <c r="F36" i="97"/>
  <c r="G3" i="97"/>
  <c r="F10" i="97"/>
  <c r="F29" i="97"/>
  <c r="F18" i="100"/>
  <c r="F29" i="100"/>
  <c r="F36" i="100"/>
  <c r="G3" i="100"/>
  <c r="F10" i="100"/>
  <c r="F10" i="95"/>
  <c r="F29" i="95"/>
  <c r="G3" i="95"/>
  <c r="F36" i="95"/>
  <c r="F18" i="95"/>
  <c r="F10" i="103"/>
  <c r="F29" i="103"/>
  <c r="G3" i="103"/>
  <c r="F36" i="103"/>
  <c r="F18" i="103"/>
  <c r="F10" i="94"/>
  <c r="F36" i="94"/>
  <c r="G3" i="94"/>
  <c r="F18" i="94"/>
  <c r="F29" i="94"/>
  <c r="F18" i="93"/>
  <c r="G3" i="93"/>
  <c r="F36" i="93"/>
  <c r="F10" i="93"/>
  <c r="F29" i="93"/>
  <c r="F18" i="96"/>
  <c r="F29" i="96"/>
  <c r="F36" i="96"/>
  <c r="G3" i="96"/>
  <c r="F10" i="96"/>
  <c r="F36" i="102"/>
  <c r="G3" i="102"/>
  <c r="F10" i="102"/>
  <c r="F29" i="102"/>
  <c r="F18" i="102"/>
  <c r="F18" i="101"/>
  <c r="F36" i="101"/>
  <c r="F29" i="101"/>
  <c r="F10" i="101"/>
  <c r="G3" i="101"/>
  <c r="P7" i="94"/>
  <c r="Q7" i="94"/>
  <c r="C22" i="65"/>
  <c r="CZ82" i="30"/>
  <c r="DN14" i="30"/>
  <c r="CW31" i="30"/>
  <c r="DN31" i="30" s="1"/>
  <c r="GA23" i="30"/>
  <c r="GA22" i="30"/>
  <c r="DN32" i="30"/>
  <c r="Q7" i="61"/>
  <c r="P7" i="61"/>
  <c r="CY83" i="30"/>
  <c r="CZ19" i="30"/>
  <c r="CX19" i="30"/>
  <c r="CY80" i="30"/>
  <c r="AT6" i="70"/>
  <c r="AS6" i="70"/>
  <c r="AQ6" i="70"/>
  <c r="AU6" i="70"/>
  <c r="AW6" i="70"/>
  <c r="BH4" i="70"/>
  <c r="BH6" i="70"/>
  <c r="L41" i="76"/>
  <c r="L41" i="46"/>
  <c r="G41" i="76"/>
  <c r="G41" i="46"/>
  <c r="H41" i="76"/>
  <c r="H41" i="46"/>
  <c r="I41" i="76"/>
  <c r="I41" i="46"/>
  <c r="C41" i="76"/>
  <c r="C41" i="46"/>
  <c r="J41" i="76"/>
  <c r="J41" i="46"/>
  <c r="D41" i="76"/>
  <c r="D41" i="46"/>
  <c r="F41" i="76"/>
  <c r="F41" i="46"/>
  <c r="E41" i="76"/>
  <c r="E41" i="46"/>
  <c r="K41" i="76"/>
  <c r="K41" i="46"/>
  <c r="N8" i="46"/>
  <c r="F12" i="84"/>
  <c r="F30" i="84"/>
  <c r="F21" i="84"/>
  <c r="F21" i="88"/>
  <c r="F12" i="88"/>
  <c r="F30" i="88"/>
  <c r="F21" i="89"/>
  <c r="F30" i="89"/>
  <c r="F12" i="89"/>
  <c r="F21" i="77"/>
  <c r="F30" i="77"/>
  <c r="F12" i="77"/>
  <c r="F12" i="78"/>
  <c r="F30" i="78"/>
  <c r="F21" i="78"/>
  <c r="F21" i="90"/>
  <c r="F30" i="90"/>
  <c r="F12" i="90"/>
  <c r="G4" i="89"/>
  <c r="G4" i="87"/>
  <c r="G4" i="85"/>
  <c r="G4" i="78"/>
  <c r="G4" i="76"/>
  <c r="G4" i="84"/>
  <c r="G4" i="91"/>
  <c r="G4" i="90"/>
  <c r="G4" i="88"/>
  <c r="G4" i="86"/>
  <c r="G4" i="79"/>
  <c r="G4" i="77"/>
  <c r="F21" i="91"/>
  <c r="F12" i="91"/>
  <c r="F30" i="91"/>
  <c r="F21" i="86"/>
  <c r="F30" i="86"/>
  <c r="F12" i="86"/>
  <c r="F21" i="87"/>
  <c r="F12" i="87"/>
  <c r="F30" i="87"/>
  <c r="F12" i="76"/>
  <c r="F21" i="76"/>
  <c r="F30" i="76"/>
  <c r="F12" i="79"/>
  <c r="F30" i="79"/>
  <c r="F21" i="79"/>
  <c r="F21" i="85"/>
  <c r="F12" i="85"/>
  <c r="F30" i="85"/>
  <c r="O7" i="32"/>
  <c r="M48" i="32"/>
  <c r="AT25" i="74"/>
  <c r="AV24" i="74"/>
  <c r="CQ24" i="74" s="1"/>
  <c r="FR24" i="74"/>
  <c r="M23" i="82"/>
  <c r="N23" i="84"/>
  <c r="BG7" i="70"/>
  <c r="F11" i="71" s="1"/>
  <c r="M24" i="46"/>
  <c r="N24" i="84"/>
  <c r="G4" i="83"/>
  <c r="G4" i="82"/>
  <c r="F12" i="82"/>
  <c r="F30" i="82"/>
  <c r="F21" i="82"/>
  <c r="F30" i="83"/>
  <c r="F21" i="83"/>
  <c r="F12" i="83"/>
  <c r="N24" i="83"/>
  <c r="J20" i="61"/>
  <c r="J20" i="94" s="1"/>
  <c r="J23" i="46"/>
  <c r="J23" i="83"/>
  <c r="N23" i="83" s="1"/>
  <c r="GT31" i="30"/>
  <c r="GT32" i="30"/>
  <c r="N12" i="32"/>
  <c r="FR18" i="74"/>
  <c r="M15" i="32"/>
  <c r="EF32" i="30"/>
  <c r="EF35" i="30" s="1"/>
  <c r="EF37" i="30" s="1"/>
  <c r="DP32" i="30"/>
  <c r="DP35" i="30" s="1"/>
  <c r="EE32" i="30"/>
  <c r="DO32" i="30"/>
  <c r="EG32" i="30"/>
  <c r="DQ32" i="30"/>
  <c r="ED35" i="30"/>
  <c r="ED37" i="30" s="1"/>
  <c r="F18" i="61"/>
  <c r="F29" i="61"/>
  <c r="F10" i="61"/>
  <c r="G3" i="61"/>
  <c r="F36" i="61"/>
  <c r="AW4" i="64"/>
  <c r="BH4" i="64" s="1"/>
  <c r="AT14" i="30"/>
  <c r="DA14" i="30" s="1"/>
  <c r="DR14" i="30" s="1"/>
  <c r="AT22" i="30"/>
  <c r="GE22" i="30" s="1"/>
  <c r="N10" i="32"/>
  <c r="FR35" i="74"/>
  <c r="FR29" i="74"/>
  <c r="M6" i="32"/>
  <c r="FR34" i="74"/>
  <c r="M16" i="32"/>
  <c r="AT13" i="30"/>
  <c r="BH5" i="70"/>
  <c r="AT4" i="30"/>
  <c r="DA4" i="30" s="1"/>
  <c r="AT23" i="30"/>
  <c r="GE23" i="30" s="1"/>
  <c r="N11" i="32"/>
  <c r="AT5" i="30"/>
  <c r="DA5" i="30" s="1"/>
  <c r="GT23" i="30"/>
  <c r="BG23" i="30" s="1"/>
  <c r="GT14" i="30"/>
  <c r="GT13" i="30"/>
  <c r="GT22" i="30"/>
  <c r="BG22" i="30" s="1"/>
  <c r="N13" i="32"/>
  <c r="FR16" i="74"/>
  <c r="FR30" i="74"/>
  <c r="GT5" i="30"/>
  <c r="GT4" i="30"/>
  <c r="FR28" i="74"/>
  <c r="FR5" i="74"/>
  <c r="FR6" i="74"/>
  <c r="AV4" i="74"/>
  <c r="DE4" i="74" s="1"/>
  <c r="AV18" i="74"/>
  <c r="AV17" i="74"/>
  <c r="DE17" i="74" s="1"/>
  <c r="FR17" i="74"/>
  <c r="FR42" i="74"/>
  <c r="AV30" i="74"/>
  <c r="FF30" i="74" s="1"/>
  <c r="AV28" i="74"/>
  <c r="FF28" i="74" s="1"/>
  <c r="AV29" i="74"/>
  <c r="FF29" i="74" s="1"/>
  <c r="AV16" i="74"/>
  <c r="AW5" i="64"/>
  <c r="BH5" i="64" s="1"/>
  <c r="AV5" i="74"/>
  <c r="DE5" i="74" s="1"/>
  <c r="AV6" i="74"/>
  <c r="DE6" i="74" s="1"/>
  <c r="GS35" i="30"/>
  <c r="GS19" i="30"/>
  <c r="FQ31" i="74"/>
  <c r="GS28" i="30"/>
  <c r="FQ25" i="74"/>
  <c r="FQ43" i="74"/>
  <c r="I20" i="61"/>
  <c r="I20" i="94" s="1"/>
  <c r="P23" i="76"/>
  <c r="E21" i="61"/>
  <c r="E21" i="94" s="1"/>
  <c r="CY3" i="30"/>
  <c r="CJ3" i="30" s="1"/>
  <c r="EF3" i="30" s="1"/>
  <c r="GC3" i="30" s="1"/>
  <c r="GC12" i="30" s="1"/>
  <c r="GC21" i="30" s="1"/>
  <c r="GC30" i="30" s="1"/>
  <c r="GC39" i="30" s="1"/>
  <c r="GC45" i="30" s="1"/>
  <c r="F30" i="46"/>
  <c r="FQ13" i="74"/>
  <c r="AU25" i="74"/>
  <c r="E23" i="46"/>
  <c r="E20" i="61"/>
  <c r="E20" i="94" s="1"/>
  <c r="F23" i="46"/>
  <c r="F20" i="61"/>
  <c r="F20" i="94" s="1"/>
  <c r="F8" i="63"/>
  <c r="H3" i="75"/>
  <c r="H10" i="75" s="1"/>
  <c r="AR25" i="74"/>
  <c r="AS25" i="74"/>
  <c r="AU13" i="74"/>
  <c r="AT13" i="74"/>
  <c r="AS13" i="74"/>
  <c r="FB28" i="74"/>
  <c r="AR31" i="74"/>
  <c r="AU31" i="74"/>
  <c r="FE28" i="74"/>
  <c r="FE31" i="74" s="1"/>
  <c r="FE45" i="74" s="1"/>
  <c r="AS31" i="74"/>
  <c r="FC28" i="74"/>
  <c r="FC31" i="74" s="1"/>
  <c r="FC45" i="74" s="1"/>
  <c r="AT31" i="74"/>
  <c r="FD28" i="74"/>
  <c r="FD31" i="74" s="1"/>
  <c r="FD45" i="74" s="1"/>
  <c r="AR13" i="74"/>
  <c r="H3" i="66"/>
  <c r="H10" i="66" s="1"/>
  <c r="H4" i="59"/>
  <c r="H11" i="59" s="1"/>
  <c r="AT7" i="64"/>
  <c r="BE7" i="64" s="1"/>
  <c r="F21" i="46"/>
  <c r="G4" i="46"/>
  <c r="G30" i="46" s="1"/>
  <c r="M12" i="30"/>
  <c r="AT12" i="30" s="1"/>
  <c r="AT3" i="30"/>
  <c r="BH3" i="30" s="1"/>
  <c r="BW3" i="30" s="1"/>
  <c r="DR3" i="30" s="1"/>
  <c r="FN3" i="30" s="1"/>
  <c r="FN12" i="30" s="1"/>
  <c r="FN21" i="30" s="1"/>
  <c r="FN30" i="30" s="1"/>
  <c r="FN39" i="30" s="1"/>
  <c r="FN45" i="30" s="1"/>
  <c r="G4" i="73"/>
  <c r="G30" i="73" s="1"/>
  <c r="H4" i="65"/>
  <c r="H11" i="65" s="1"/>
  <c r="H3" i="69"/>
  <c r="H10" i="69" s="1"/>
  <c r="H11" i="68"/>
  <c r="N3" i="30"/>
  <c r="GT3" i="30"/>
  <c r="F30" i="73"/>
  <c r="K30" i="30"/>
  <c r="AR30" i="30" s="1"/>
  <c r="F21" i="73"/>
  <c r="AS12" i="30"/>
  <c r="GT12" i="30" s="1"/>
  <c r="ED12" i="30"/>
  <c r="ED21" i="30" s="1"/>
  <c r="ED30" i="30" s="1"/>
  <c r="ED39" i="30" s="1"/>
  <c r="ED45" i="30" s="1"/>
  <c r="AS5" i="70"/>
  <c r="AT5" i="70"/>
  <c r="AW5" i="70"/>
  <c r="AU5" i="70"/>
  <c r="AV5" i="70"/>
  <c r="AQ6" i="64"/>
  <c r="AS7" i="64"/>
  <c r="BD7" i="64" s="1"/>
  <c r="AW7" i="64"/>
  <c r="BH7" i="64" s="1"/>
  <c r="AU7" i="64"/>
  <c r="BF7" i="64" s="1"/>
  <c r="EH31" i="30"/>
  <c r="AQ19" i="30"/>
  <c r="E18" i="59" s="1"/>
  <c r="E13" i="66" s="1"/>
  <c r="DQ3" i="30"/>
  <c r="FM3" i="30" s="1"/>
  <c r="FM12" i="30" s="1"/>
  <c r="FM21" i="30" s="1"/>
  <c r="FM30" i="30" s="1"/>
  <c r="FM39" i="30" s="1"/>
  <c r="FM45" i="30" s="1"/>
  <c r="AR19" i="30"/>
  <c r="DP12" i="30"/>
  <c r="CY12" i="30"/>
  <c r="CJ12" i="30" s="1"/>
  <c r="CW21" i="30"/>
  <c r="CH21" i="30" s="1"/>
  <c r="DN21" i="30"/>
  <c r="GS21" i="30"/>
  <c r="BF21" i="30"/>
  <c r="BU21" i="30" s="1"/>
  <c r="BE21" i="30"/>
  <c r="BT21" i="30" s="1"/>
  <c r="GR21" i="30"/>
  <c r="DO12" i="30"/>
  <c r="BS30" i="30"/>
  <c r="GQ30" i="30"/>
  <c r="AQ7" i="64"/>
  <c r="AP19" i="30"/>
  <c r="AS28" i="30"/>
  <c r="GC28" i="30"/>
  <c r="GC37" i="30" s="1"/>
  <c r="GD22" i="30"/>
  <c r="GD28" i="30" s="1"/>
  <c r="GD37" i="30" s="1"/>
  <c r="AQ30" i="30"/>
  <c r="J39" i="30"/>
  <c r="EE12" i="30"/>
  <c r="EE21" i="30" s="1"/>
  <c r="EE30" i="30" s="1"/>
  <c r="EE39" i="30" s="1"/>
  <c r="EE45" i="30" s="1"/>
  <c r="GB3" i="30"/>
  <c r="GB12" i="30" s="1"/>
  <c r="GB21" i="30" s="1"/>
  <c r="GB30" i="30" s="1"/>
  <c r="GB39" i="30" s="1"/>
  <c r="GB45" i="30" s="1"/>
  <c r="AR28" i="30"/>
  <c r="AU4" i="64"/>
  <c r="BF4" i="64" s="1"/>
  <c r="AV4" i="64"/>
  <c r="BG4" i="64" s="1"/>
  <c r="AS4" i="64"/>
  <c r="BD4" i="64" s="1"/>
  <c r="AT4" i="64"/>
  <c r="BE4" i="64" s="1"/>
  <c r="AQ4" i="64"/>
  <c r="AS19" i="30"/>
  <c r="G19" i="65" s="1"/>
  <c r="GB22" i="30"/>
  <c r="GB28" i="30" s="1"/>
  <c r="GB37" i="30" s="1"/>
  <c r="AQ28" i="30"/>
  <c r="AP28" i="30"/>
  <c r="AU6" i="64"/>
  <c r="BF6" i="64" s="1"/>
  <c r="AT6" i="64"/>
  <c r="BE6" i="64" s="1"/>
  <c r="AS6" i="64"/>
  <c r="BD6" i="64" s="1"/>
  <c r="AV6" i="64"/>
  <c r="BG6" i="64" s="1"/>
  <c r="AW6" i="64"/>
  <c r="BH6" i="64" s="1"/>
  <c r="AS4" i="70"/>
  <c r="C10" i="71" s="1"/>
  <c r="AT4" i="70"/>
  <c r="AU4" i="70"/>
  <c r="AW4" i="70"/>
  <c r="AQ4" i="70"/>
  <c r="AV4" i="70"/>
  <c r="AS35" i="30"/>
  <c r="E24" i="46"/>
  <c r="N24" i="46" s="1"/>
  <c r="M21" i="94"/>
  <c r="I23" i="46"/>
  <c r="M20" i="94"/>
  <c r="AS21" i="30"/>
  <c r="L30" i="30"/>
  <c r="CK3" i="30"/>
  <c r="EG3" i="30" s="1"/>
  <c r="EW3" i="30"/>
  <c r="EW12" i="30" s="1"/>
  <c r="EW21" i="30" s="1"/>
  <c r="EW30" i="30" s="1"/>
  <c r="EW39" i="30" s="1"/>
  <c r="EW45" i="30" s="1"/>
  <c r="AP35" i="30"/>
  <c r="AP39" i="30"/>
  <c r="I45" i="30"/>
  <c r="AQ35" i="30"/>
  <c r="AW1" i="30"/>
  <c r="AR35" i="30"/>
  <c r="FZ13" i="30"/>
  <c r="P3" i="70"/>
  <c r="AW3" i="70"/>
  <c r="BH3" i="70" s="1"/>
  <c r="O9" i="70"/>
  <c r="AW9" i="70" s="1"/>
  <c r="L10" i="64" l="1"/>
  <c r="AY10" i="64" s="1"/>
  <c r="AY3" i="64"/>
  <c r="BJ3" i="64" s="1"/>
  <c r="AP10" i="30"/>
  <c r="CX70" i="30" s="1"/>
  <c r="DN8" i="30"/>
  <c r="EA8" i="30" s="1"/>
  <c r="DJ8" i="30"/>
  <c r="DN9" i="30"/>
  <c r="EA9" i="30" s="1"/>
  <c r="DJ9" i="30"/>
  <c r="DB83" i="30"/>
  <c r="AS10" i="30"/>
  <c r="DA70" i="30" s="1"/>
  <c r="GU8" i="30"/>
  <c r="GU15" i="30"/>
  <c r="GU9" i="30"/>
  <c r="GU17" i="30"/>
  <c r="GU7" i="30"/>
  <c r="GU33" i="30"/>
  <c r="GU25" i="30"/>
  <c r="BH25" i="30" s="1"/>
  <c r="CL25" i="30" s="1"/>
  <c r="GU16" i="30"/>
  <c r="GU26" i="30"/>
  <c r="BH26" i="30" s="1"/>
  <c r="CL26" i="30" s="1"/>
  <c r="DJ33" i="30"/>
  <c r="C33" i="30" s="1"/>
  <c r="D7" i="30"/>
  <c r="D9" i="30"/>
  <c r="D8" i="30"/>
  <c r="P41" i="76"/>
  <c r="CP25" i="74"/>
  <c r="GU24" i="30"/>
  <c r="BH24" i="30" s="1"/>
  <c r="CL24" i="30" s="1"/>
  <c r="FS12" i="74"/>
  <c r="AW34" i="74"/>
  <c r="CR34" i="74" s="1"/>
  <c r="DF34" i="74" s="1"/>
  <c r="AW12" i="74"/>
  <c r="CN25" i="74"/>
  <c r="CQ19" i="74"/>
  <c r="CQ17" i="74"/>
  <c r="CQ16" i="74"/>
  <c r="DP13" i="30"/>
  <c r="DP19" i="30" s="1"/>
  <c r="DR13" i="30"/>
  <c r="DR19" i="30" s="1"/>
  <c r="CQ6" i="74"/>
  <c r="CQ89" i="74" s="1"/>
  <c r="G33" i="82"/>
  <c r="D33" i="84"/>
  <c r="D33" i="83"/>
  <c r="CQ5" i="74"/>
  <c r="AW40" i="74"/>
  <c r="AS43" i="74"/>
  <c r="AS45" i="74" s="1"/>
  <c r="AT43" i="74"/>
  <c r="F16" i="68" s="1"/>
  <c r="F15" i="69" s="1"/>
  <c r="AU24" i="30"/>
  <c r="GF24" i="30" s="1"/>
  <c r="AU32" i="30"/>
  <c r="DB32" i="30" s="1"/>
  <c r="AU34" i="30"/>
  <c r="AU31" i="30"/>
  <c r="AW36" i="74"/>
  <c r="CR36" i="74" s="1"/>
  <c r="DF36" i="74" s="1"/>
  <c r="AW37" i="74"/>
  <c r="AW35" i="74"/>
  <c r="CR35" i="74" s="1"/>
  <c r="DF35" i="74" s="1"/>
  <c r="AW38" i="74"/>
  <c r="CR38" i="74" s="1"/>
  <c r="DF38" i="74" s="1"/>
  <c r="AW39" i="74"/>
  <c r="AW42" i="74"/>
  <c r="CR42" i="74" s="1"/>
  <c r="DF42" i="74" s="1"/>
  <c r="AR43" i="74"/>
  <c r="AR45" i="74" s="1"/>
  <c r="AW41" i="74"/>
  <c r="CR41" i="74" s="1"/>
  <c r="DF41" i="74" s="1"/>
  <c r="AU43" i="74"/>
  <c r="G16" i="68" s="1"/>
  <c r="G15" i="69" s="1"/>
  <c r="DO14" i="30"/>
  <c r="DO19" i="30" s="1"/>
  <c r="DQ14" i="30"/>
  <c r="DQ19" i="30" s="1"/>
  <c r="F36" i="82"/>
  <c r="F36" i="84" s="1"/>
  <c r="F32" i="82"/>
  <c r="CP87" i="74"/>
  <c r="CP90" i="74"/>
  <c r="CM87" i="74"/>
  <c r="CM90" i="74"/>
  <c r="E36" i="82"/>
  <c r="E36" i="84" s="1"/>
  <c r="E32" i="82"/>
  <c r="CO87" i="74"/>
  <c r="CO90" i="74"/>
  <c r="C32" i="84"/>
  <c r="C32" i="83"/>
  <c r="D36" i="82"/>
  <c r="D36" i="84" s="1"/>
  <c r="D32" i="82"/>
  <c r="CN87" i="74"/>
  <c r="CN90" i="74"/>
  <c r="FS4" i="74"/>
  <c r="FS36" i="74"/>
  <c r="FS20" i="74"/>
  <c r="FS39" i="74"/>
  <c r="FS19" i="74"/>
  <c r="FS40" i="74"/>
  <c r="FS37" i="74"/>
  <c r="FS10" i="74"/>
  <c r="FS23" i="74"/>
  <c r="FS11" i="74"/>
  <c r="FS22" i="74"/>
  <c r="FS21" i="74"/>
  <c r="FS41" i="74"/>
  <c r="FS38" i="74"/>
  <c r="FS9" i="74"/>
  <c r="FS8" i="74"/>
  <c r="FS7" i="74"/>
  <c r="CQ36" i="74"/>
  <c r="BI5" i="70"/>
  <c r="AW19" i="74"/>
  <c r="DF19" i="74" s="1"/>
  <c r="AW23" i="74"/>
  <c r="AW11" i="74"/>
  <c r="AW20" i="74"/>
  <c r="AW10" i="74"/>
  <c r="AW7" i="74"/>
  <c r="AW9" i="74"/>
  <c r="AW21" i="74"/>
  <c r="AW22" i="74"/>
  <c r="AW8" i="74"/>
  <c r="CQ38" i="74"/>
  <c r="CN43" i="74"/>
  <c r="DB42" i="74"/>
  <c r="DB43" i="74" s="1"/>
  <c r="CO43" i="74"/>
  <c r="DC42" i="74"/>
  <c r="DC43" i="74" s="1"/>
  <c r="CM43" i="74"/>
  <c r="DA42" i="74"/>
  <c r="CP43" i="74"/>
  <c r="DD42" i="74"/>
  <c r="DD43" i="74" s="1"/>
  <c r="DE25" i="74"/>
  <c r="DO4" i="74"/>
  <c r="DO13" i="74" s="1"/>
  <c r="CN84" i="74"/>
  <c r="DQ4" i="74"/>
  <c r="DQ74" i="74" s="1"/>
  <c r="F25" i="82" s="1"/>
  <c r="F25" i="84" s="1"/>
  <c r="CP84" i="74"/>
  <c r="DN4" i="74"/>
  <c r="DN13" i="74" s="1"/>
  <c r="DN45" i="74" s="1"/>
  <c r="CM84" i="74"/>
  <c r="DP4" i="74"/>
  <c r="DP13" i="74" s="1"/>
  <c r="DP45" i="74" s="1"/>
  <c r="CO84" i="74"/>
  <c r="CP13" i="74"/>
  <c r="DB13" i="74"/>
  <c r="CQ4" i="74"/>
  <c r="CW10" i="30"/>
  <c r="CW19" i="30"/>
  <c r="DQ4" i="30"/>
  <c r="F33" i="73" s="1"/>
  <c r="F33" i="76" s="1"/>
  <c r="DB80" i="30"/>
  <c r="DA82" i="30"/>
  <c r="DA80" i="30"/>
  <c r="DO4" i="30"/>
  <c r="D32" i="73" s="1"/>
  <c r="CZ80" i="30"/>
  <c r="DP4" i="30"/>
  <c r="E32" i="73" s="1"/>
  <c r="CZ10" i="30"/>
  <c r="CZ37" i="30" s="1"/>
  <c r="DN13" i="30"/>
  <c r="CM25" i="74"/>
  <c r="DR4" i="30"/>
  <c r="CO13" i="74"/>
  <c r="CN13" i="74"/>
  <c r="DC13" i="74"/>
  <c r="DD13" i="74"/>
  <c r="CX10" i="30"/>
  <c r="CX37" i="30" s="1"/>
  <c r="DR5" i="30"/>
  <c r="CY10" i="30"/>
  <c r="CY37" i="30" s="1"/>
  <c r="CM13" i="74"/>
  <c r="DA13" i="74"/>
  <c r="C33" i="73"/>
  <c r="GE27" i="30"/>
  <c r="AU6" i="30"/>
  <c r="DS6" i="30" s="1"/>
  <c r="AU18" i="30"/>
  <c r="AU27" i="30"/>
  <c r="GF27" i="30" s="1"/>
  <c r="GU34" i="30"/>
  <c r="GU27" i="30"/>
  <c r="BH27" i="30" s="1"/>
  <c r="GU18" i="30"/>
  <c r="GU6" i="30"/>
  <c r="H3" i="96"/>
  <c r="G36" i="96"/>
  <c r="G10" i="96"/>
  <c r="G29" i="96"/>
  <c r="G18" i="96"/>
  <c r="G36" i="103"/>
  <c r="G29" i="103"/>
  <c r="G10" i="103"/>
  <c r="H3" i="103"/>
  <c r="G18" i="103"/>
  <c r="H3" i="101"/>
  <c r="G18" i="101"/>
  <c r="G36" i="101"/>
  <c r="G29" i="101"/>
  <c r="G10" i="101"/>
  <c r="G18" i="102"/>
  <c r="G10" i="102"/>
  <c r="G29" i="102"/>
  <c r="G36" i="102"/>
  <c r="H3" i="102"/>
  <c r="G10" i="95"/>
  <c r="G36" i="95"/>
  <c r="G29" i="95"/>
  <c r="G18" i="95"/>
  <c r="H3" i="95"/>
  <c r="G29" i="100"/>
  <c r="H3" i="100"/>
  <c r="G18" i="100"/>
  <c r="G36" i="100"/>
  <c r="G10" i="100"/>
  <c r="G18" i="98"/>
  <c r="G10" i="98"/>
  <c r="G29" i="98"/>
  <c r="G36" i="98"/>
  <c r="H3" i="98"/>
  <c r="G29" i="93"/>
  <c r="G10" i="93"/>
  <c r="H3" i="93"/>
  <c r="G18" i="93"/>
  <c r="G36" i="93"/>
  <c r="H3" i="94"/>
  <c r="G10" i="94"/>
  <c r="G18" i="94"/>
  <c r="G29" i="94"/>
  <c r="G36" i="94"/>
  <c r="G36" i="97"/>
  <c r="G18" i="97"/>
  <c r="G10" i="97"/>
  <c r="G29" i="97"/>
  <c r="H3" i="97"/>
  <c r="G29" i="99"/>
  <c r="H3" i="99"/>
  <c r="G18" i="99"/>
  <c r="G36" i="99"/>
  <c r="G10" i="99"/>
  <c r="GA28" i="30"/>
  <c r="GA37" i="30" s="1"/>
  <c r="DC83" i="30"/>
  <c r="D18" i="59"/>
  <c r="D36" i="59" s="1"/>
  <c r="C32" i="73"/>
  <c r="AX6" i="70"/>
  <c r="BI4" i="70"/>
  <c r="BI6" i="70"/>
  <c r="F26" i="68"/>
  <c r="M41" i="46"/>
  <c r="D17" i="59"/>
  <c r="D18" i="65"/>
  <c r="N41" i="46"/>
  <c r="G30" i="86"/>
  <c r="G12" i="86"/>
  <c r="G21" i="86"/>
  <c r="G30" i="87"/>
  <c r="G21" i="87"/>
  <c r="G12" i="87"/>
  <c r="G30" i="88"/>
  <c r="G12" i="88"/>
  <c r="G21" i="88"/>
  <c r="G30" i="76"/>
  <c r="G12" i="76"/>
  <c r="G21" i="76"/>
  <c r="G30" i="89"/>
  <c r="G21" i="89"/>
  <c r="G12" i="89"/>
  <c r="H4" i="91"/>
  <c r="H4" i="88"/>
  <c r="H4" i="79"/>
  <c r="H4" i="84"/>
  <c r="H4" i="89"/>
  <c r="H4" i="87"/>
  <c r="H4" i="85"/>
  <c r="H4" i="78"/>
  <c r="H4" i="76"/>
  <c r="H4" i="90"/>
  <c r="H4" i="86"/>
  <c r="H4" i="77"/>
  <c r="G12" i="84"/>
  <c r="G30" i="84"/>
  <c r="G21" i="84"/>
  <c r="G21" i="77"/>
  <c r="G12" i="77"/>
  <c r="G30" i="77"/>
  <c r="G30" i="90"/>
  <c r="G21" i="90"/>
  <c r="G12" i="90"/>
  <c r="G12" i="78"/>
  <c r="G21" i="78"/>
  <c r="G30" i="78"/>
  <c r="G30" i="79"/>
  <c r="G12" i="79"/>
  <c r="G21" i="79"/>
  <c r="G30" i="91"/>
  <c r="G21" i="91"/>
  <c r="G12" i="91"/>
  <c r="G30" i="85"/>
  <c r="G12" i="85"/>
  <c r="G21" i="85"/>
  <c r="N48" i="32"/>
  <c r="P7" i="32"/>
  <c r="FS24" i="74"/>
  <c r="AW28" i="74"/>
  <c r="FG28" i="74" s="1"/>
  <c r="AW24" i="74"/>
  <c r="CR24" i="74" s="1"/>
  <c r="AZ3" i="64"/>
  <c r="BK3" i="64" s="1"/>
  <c r="N3" i="64"/>
  <c r="M10" i="64"/>
  <c r="AZ10" i="64" s="1"/>
  <c r="H4" i="83"/>
  <c r="H4" i="82"/>
  <c r="G30" i="83"/>
  <c r="G12" i="83"/>
  <c r="G21" i="83"/>
  <c r="G21" i="82"/>
  <c r="G12" i="82"/>
  <c r="G30" i="82"/>
  <c r="DQ35" i="30"/>
  <c r="CW35" i="30"/>
  <c r="AW6" i="74"/>
  <c r="DF6" i="74" s="1"/>
  <c r="O13" i="32"/>
  <c r="AW30" i="74"/>
  <c r="FG30" i="74" s="1"/>
  <c r="O10" i="32"/>
  <c r="AX5" i="70"/>
  <c r="AU23" i="30"/>
  <c r="GF23" i="30" s="1"/>
  <c r="AU5" i="30"/>
  <c r="DB5" i="30" s="1"/>
  <c r="GU32" i="30"/>
  <c r="GU31" i="30"/>
  <c r="AX6" i="64"/>
  <c r="BI6" i="64" s="1"/>
  <c r="AW4" i="74"/>
  <c r="DF4" i="74" s="1"/>
  <c r="AU14" i="30"/>
  <c r="AX7" i="64"/>
  <c r="BI7" i="64" s="1"/>
  <c r="DA19" i="30"/>
  <c r="AU4" i="30"/>
  <c r="DB4" i="30" s="1"/>
  <c r="O11" i="32"/>
  <c r="AW17" i="74"/>
  <c r="DF17" i="74" s="1"/>
  <c r="FS16" i="74"/>
  <c r="BH7" i="70"/>
  <c r="G11" i="71" s="1"/>
  <c r="AX4" i="70"/>
  <c r="H9" i="71" s="1"/>
  <c r="AU13" i="30"/>
  <c r="O12" i="32"/>
  <c r="AW16" i="74"/>
  <c r="AX4" i="64"/>
  <c r="BI4" i="64" s="1"/>
  <c r="GU14" i="30"/>
  <c r="GU22" i="30"/>
  <c r="BH22" i="30" s="1"/>
  <c r="AX5" i="64"/>
  <c r="BI5" i="64" s="1"/>
  <c r="AU22" i="30"/>
  <c r="GF22" i="30" s="1"/>
  <c r="AX12" i="74"/>
  <c r="GU4" i="30"/>
  <c r="DO35" i="30"/>
  <c r="EE35" i="30"/>
  <c r="EE37" i="30" s="1"/>
  <c r="EG35" i="30"/>
  <c r="EG37" i="30" s="1"/>
  <c r="EH32" i="30"/>
  <c r="DR32" i="30"/>
  <c r="EF12" i="30"/>
  <c r="EF21" i="30" s="1"/>
  <c r="EF30" i="30" s="1"/>
  <c r="EF39" i="30" s="1"/>
  <c r="EF45" i="30" s="1"/>
  <c r="AT35" i="30"/>
  <c r="H3" i="61"/>
  <c r="G36" i="61"/>
  <c r="G18" i="61"/>
  <c r="G29" i="61"/>
  <c r="G10" i="61"/>
  <c r="G12" i="46"/>
  <c r="FS28" i="74"/>
  <c r="FS17" i="74"/>
  <c r="GU23" i="30"/>
  <c r="BH23" i="30" s="1"/>
  <c r="FS18" i="74"/>
  <c r="GU13" i="30"/>
  <c r="FS34" i="74"/>
  <c r="FS30" i="74"/>
  <c r="GU5" i="30"/>
  <c r="FS5" i="74"/>
  <c r="FS6" i="74"/>
  <c r="FS29" i="74"/>
  <c r="N15" i="32"/>
  <c r="FS35" i="74"/>
  <c r="FS42" i="74"/>
  <c r="AW5" i="74"/>
  <c r="DF5" i="74" s="1"/>
  <c r="N16" i="32"/>
  <c r="AW29" i="74"/>
  <c r="FG29" i="74" s="1"/>
  <c r="AW18" i="74"/>
  <c r="AT19" i="30"/>
  <c r="H19" i="65" s="1"/>
  <c r="GT35" i="30"/>
  <c r="GT19" i="30"/>
  <c r="AT10" i="30"/>
  <c r="GT28" i="30"/>
  <c r="GT10" i="30"/>
  <c r="AT28" i="30"/>
  <c r="H28" i="59" s="1"/>
  <c r="FR31" i="74"/>
  <c r="FR43" i="74"/>
  <c r="AV43" i="74"/>
  <c r="FR13" i="74"/>
  <c r="AV25" i="74"/>
  <c r="FR25" i="74"/>
  <c r="AV13" i="74"/>
  <c r="FF31" i="74"/>
  <c r="FF45" i="74" s="1"/>
  <c r="AV31" i="74"/>
  <c r="M21" i="30"/>
  <c r="AT21" i="30" s="1"/>
  <c r="FQ45" i="74"/>
  <c r="EV3" i="30"/>
  <c r="EV12" i="30" s="1"/>
  <c r="EV21" i="30" s="1"/>
  <c r="EV30" i="30" s="1"/>
  <c r="EV39" i="30" s="1"/>
  <c r="EV45" i="30" s="1"/>
  <c r="N23" i="46"/>
  <c r="G21" i="46"/>
  <c r="G26" i="68"/>
  <c r="E26" i="68"/>
  <c r="G8" i="63"/>
  <c r="I3" i="75"/>
  <c r="I10" i="75" s="1"/>
  <c r="D26" i="68"/>
  <c r="FB31" i="74"/>
  <c r="I3" i="66"/>
  <c r="I10" i="66" s="1"/>
  <c r="G21" i="73"/>
  <c r="I3" i="69"/>
  <c r="I10" i="69" s="1"/>
  <c r="N12" i="30"/>
  <c r="AU12" i="30" s="1"/>
  <c r="AU3" i="30"/>
  <c r="GV3" i="30" s="1"/>
  <c r="K39" i="30"/>
  <c r="K45" i="30" s="1"/>
  <c r="GU3" i="30"/>
  <c r="I4" i="59"/>
  <c r="I11" i="59" s="1"/>
  <c r="H4" i="73"/>
  <c r="H12" i="73" s="1"/>
  <c r="H4" i="46"/>
  <c r="H21" i="46" s="1"/>
  <c r="I11" i="68"/>
  <c r="G12" i="73"/>
  <c r="I4" i="65"/>
  <c r="I11" i="65" s="1"/>
  <c r="O3" i="30"/>
  <c r="BG12" i="30"/>
  <c r="BV12" i="30" s="1"/>
  <c r="CZ12" i="30" s="1"/>
  <c r="CK12" i="30" s="1"/>
  <c r="F19" i="65"/>
  <c r="G10" i="71"/>
  <c r="G9" i="71"/>
  <c r="E10" i="71"/>
  <c r="E9" i="71"/>
  <c r="B9" i="63"/>
  <c r="B17" i="63" s="1"/>
  <c r="F10" i="71"/>
  <c r="F9" i="71"/>
  <c r="D10" i="71"/>
  <c r="D9" i="71"/>
  <c r="F18" i="59"/>
  <c r="F13" i="66" s="1"/>
  <c r="E19" i="65"/>
  <c r="DA3" i="30"/>
  <c r="EX3" i="30" s="1"/>
  <c r="EX12" i="30" s="1"/>
  <c r="EX21" i="30" s="1"/>
  <c r="EX30" i="30" s="1"/>
  <c r="EX39" i="30" s="1"/>
  <c r="EX45" i="30" s="1"/>
  <c r="CY21" i="30"/>
  <c r="CJ21" i="30" s="1"/>
  <c r="DP21" i="30"/>
  <c r="DN30" i="30"/>
  <c r="DN39" i="30" s="1"/>
  <c r="CW30" i="30"/>
  <c r="CH30" i="30" s="1"/>
  <c r="DO21" i="30"/>
  <c r="CX21" i="30"/>
  <c r="CI21" i="30" s="1"/>
  <c r="BE30" i="30"/>
  <c r="BT30" i="30" s="1"/>
  <c r="CX30" i="30" s="1"/>
  <c r="GR30" i="30"/>
  <c r="BF30" i="30"/>
  <c r="BU30" i="30" s="1"/>
  <c r="GS30" i="30"/>
  <c r="GU12" i="30"/>
  <c r="BH12" i="30"/>
  <c r="BW12" i="30" s="1"/>
  <c r="GT21" i="30"/>
  <c r="BG21" i="30"/>
  <c r="BV21" i="30" s="1"/>
  <c r="E36" i="59"/>
  <c r="G28" i="59"/>
  <c r="D19" i="65"/>
  <c r="J45" i="30"/>
  <c r="AQ39" i="30"/>
  <c r="F28" i="59"/>
  <c r="G18" i="59"/>
  <c r="G36" i="59" s="1"/>
  <c r="AP37" i="30"/>
  <c r="D28" i="59"/>
  <c r="E28" i="59"/>
  <c r="AW8" i="64"/>
  <c r="AU7" i="70"/>
  <c r="AS7" i="70"/>
  <c r="K18" i="70" s="1"/>
  <c r="AT7" i="70"/>
  <c r="BE8" i="64"/>
  <c r="AT8" i="64"/>
  <c r="BF8" i="64"/>
  <c r="AU8" i="64"/>
  <c r="BG8" i="64"/>
  <c r="AV8" i="64"/>
  <c r="BD8" i="64"/>
  <c r="AS8" i="64"/>
  <c r="AV7" i="70"/>
  <c r="AW7" i="70"/>
  <c r="GD3" i="30"/>
  <c r="GD12" i="30" s="1"/>
  <c r="GD21" i="30" s="1"/>
  <c r="GD30" i="30" s="1"/>
  <c r="GD39" i="30" s="1"/>
  <c r="GD45" i="30" s="1"/>
  <c r="EG12" i="30"/>
  <c r="EG21" i="30" s="1"/>
  <c r="EG30" i="30" s="1"/>
  <c r="EG39" i="30" s="1"/>
  <c r="EG45" i="30" s="1"/>
  <c r="I57" i="30"/>
  <c r="AP57" i="30" s="1"/>
  <c r="AP45" i="30"/>
  <c r="AS30" i="30"/>
  <c r="L39" i="30"/>
  <c r="BH8" i="64"/>
  <c r="P9" i="70"/>
  <c r="AX9" i="70" s="1"/>
  <c r="Q3" i="70"/>
  <c r="AX3" i="70"/>
  <c r="BI3" i="70" s="1"/>
  <c r="DN10" i="30" l="1"/>
  <c r="E16" i="68"/>
  <c r="E15" i="69" s="1"/>
  <c r="F32" i="73"/>
  <c r="F32" i="76" s="1"/>
  <c r="G18" i="65"/>
  <c r="G17" i="59"/>
  <c r="AS37" i="30"/>
  <c r="GV8" i="30"/>
  <c r="GV9" i="30"/>
  <c r="GV17" i="30"/>
  <c r="GV7" i="30"/>
  <c r="GV33" i="30"/>
  <c r="GV25" i="30"/>
  <c r="BI25" i="30" s="1"/>
  <c r="CM25" i="30" s="1"/>
  <c r="GV16" i="30"/>
  <c r="GV26" i="30"/>
  <c r="BI26" i="30" s="1"/>
  <c r="CM26" i="30" s="1"/>
  <c r="GV15" i="30"/>
  <c r="C33" i="46"/>
  <c r="E33" i="73"/>
  <c r="E33" i="76" s="1"/>
  <c r="AT45" i="74"/>
  <c r="CQ25" i="74"/>
  <c r="GV24" i="30"/>
  <c r="BI24" i="30" s="1"/>
  <c r="CM24" i="30" s="1"/>
  <c r="FT12" i="74"/>
  <c r="DB14" i="30"/>
  <c r="DS14" i="30" s="1"/>
  <c r="CR19" i="74"/>
  <c r="CR17" i="74"/>
  <c r="CR16" i="74"/>
  <c r="DS13" i="30"/>
  <c r="CR6" i="74"/>
  <c r="G33" i="84"/>
  <c r="G33" i="83"/>
  <c r="CR5" i="74"/>
  <c r="D16" i="68"/>
  <c r="D15" i="69" s="1"/>
  <c r="AU45" i="74"/>
  <c r="AV24" i="30"/>
  <c r="GG24" i="30" s="1"/>
  <c r="AV34" i="30"/>
  <c r="DC34" i="30" s="1"/>
  <c r="AV32" i="30"/>
  <c r="DC32" i="30" s="1"/>
  <c r="DT32" i="30" s="1"/>
  <c r="AX36" i="74"/>
  <c r="AV31" i="30"/>
  <c r="DC31" i="30" s="1"/>
  <c r="EJ31" i="30" s="1"/>
  <c r="AX41" i="74"/>
  <c r="CS41" i="74" s="1"/>
  <c r="DG41" i="74" s="1"/>
  <c r="AX35" i="74"/>
  <c r="CS35" i="74" s="1"/>
  <c r="DG35" i="74" s="1"/>
  <c r="AX40" i="74"/>
  <c r="CS40" i="74" s="1"/>
  <c r="DG40" i="74" s="1"/>
  <c r="AX38" i="74"/>
  <c r="CS38" i="74" s="1"/>
  <c r="DG38" i="74" s="1"/>
  <c r="AX34" i="74"/>
  <c r="CS34" i="74" s="1"/>
  <c r="DG34" i="74" s="1"/>
  <c r="AX42" i="74"/>
  <c r="CS42" i="74" s="1"/>
  <c r="DG42" i="74" s="1"/>
  <c r="AX39" i="74"/>
  <c r="CS39" i="74" s="1"/>
  <c r="DG39" i="74" s="1"/>
  <c r="AX37" i="74"/>
  <c r="CS37" i="74" s="1"/>
  <c r="DG37" i="74" s="1"/>
  <c r="DC45" i="74"/>
  <c r="DC75" i="74" s="1"/>
  <c r="E37" i="82" s="1"/>
  <c r="E37" i="83" s="1"/>
  <c r="F36" i="73"/>
  <c r="G36" i="73"/>
  <c r="DB45" i="74"/>
  <c r="DB75" i="74" s="1"/>
  <c r="D37" i="82" s="1"/>
  <c r="D37" i="84" s="1"/>
  <c r="CO45" i="74"/>
  <c r="CO74" i="74" s="1"/>
  <c r="M74" i="74" s="1"/>
  <c r="M75" i="74" s="1"/>
  <c r="G36" i="82"/>
  <c r="G36" i="84" s="1"/>
  <c r="G32" i="82"/>
  <c r="D32" i="84"/>
  <c r="D32" i="83"/>
  <c r="CQ87" i="74"/>
  <c r="CQ90" i="74"/>
  <c r="F32" i="84"/>
  <c r="F32" i="83"/>
  <c r="E32" i="84"/>
  <c r="E32" i="83"/>
  <c r="CN45" i="74"/>
  <c r="CN74" i="74" s="1"/>
  <c r="L74" i="74" s="1"/>
  <c r="E13" i="68" s="1"/>
  <c r="E15" i="68" s="1"/>
  <c r="E11" i="75" s="1"/>
  <c r="CQ43" i="74"/>
  <c r="DB74" i="74"/>
  <c r="D26" i="82" s="1"/>
  <c r="D26" i="84" s="1"/>
  <c r="DE36" i="74"/>
  <c r="AX10" i="74"/>
  <c r="AX11" i="74"/>
  <c r="AX22" i="74"/>
  <c r="AX20" i="74"/>
  <c r="AX9" i="74"/>
  <c r="AX21" i="74"/>
  <c r="AX23" i="74"/>
  <c r="AX19" i="74"/>
  <c r="DG19" i="74" s="1"/>
  <c r="AX7" i="74"/>
  <c r="AX8" i="74"/>
  <c r="CR39" i="74"/>
  <c r="CR37" i="74"/>
  <c r="DE38" i="74"/>
  <c r="CR40" i="74"/>
  <c r="FT39" i="74"/>
  <c r="FT21" i="74"/>
  <c r="FT19" i="74"/>
  <c r="FT23" i="74"/>
  <c r="FT40" i="74"/>
  <c r="FT37" i="74"/>
  <c r="FT20" i="74"/>
  <c r="FT41" i="74"/>
  <c r="FT38" i="74"/>
  <c r="FT22" i="74"/>
  <c r="FT36" i="74"/>
  <c r="FT7" i="74"/>
  <c r="FT11" i="74"/>
  <c r="FT8" i="74"/>
  <c r="FT9" i="74"/>
  <c r="FT10" i="74"/>
  <c r="DO74" i="74"/>
  <c r="D25" i="82" s="1"/>
  <c r="D25" i="84" s="1"/>
  <c r="DD45" i="74"/>
  <c r="DD75" i="74" s="1"/>
  <c r="F37" i="82" s="1"/>
  <c r="F37" i="84" s="1"/>
  <c r="DD74" i="74"/>
  <c r="DC74" i="74"/>
  <c r="DA43" i="74"/>
  <c r="CP45" i="74"/>
  <c r="CP74" i="74" s="1"/>
  <c r="N74" i="74" s="1"/>
  <c r="N75" i="74" s="1"/>
  <c r="DF25" i="74"/>
  <c r="C36" i="82"/>
  <c r="C36" i="84" s="1"/>
  <c r="DQ13" i="74"/>
  <c r="DQ45" i="74" s="1"/>
  <c r="FT4" i="74"/>
  <c r="DN74" i="74"/>
  <c r="C25" i="82" s="1"/>
  <c r="C25" i="84" s="1"/>
  <c r="DP74" i="74"/>
  <c r="E25" i="82" s="1"/>
  <c r="E25" i="84" s="1"/>
  <c r="DR4" i="74"/>
  <c r="DR13" i="74" s="1"/>
  <c r="DR45" i="74" s="1"/>
  <c r="CQ84" i="74"/>
  <c r="CQ13" i="74"/>
  <c r="DE13" i="74"/>
  <c r="DO45" i="74"/>
  <c r="CR4" i="74"/>
  <c r="CW37" i="30"/>
  <c r="D33" i="73"/>
  <c r="D33" i="46" s="1"/>
  <c r="F26" i="73"/>
  <c r="F26" i="76" s="1"/>
  <c r="CM45" i="74"/>
  <c r="CM74" i="74" s="1"/>
  <c r="K74" i="74" s="1"/>
  <c r="D12" i="69" s="1"/>
  <c r="DN19" i="30"/>
  <c r="C36" i="73"/>
  <c r="DQ10" i="30"/>
  <c r="DQ37" i="30" s="1"/>
  <c r="DC82" i="30"/>
  <c r="DC80" i="30"/>
  <c r="F33" i="46"/>
  <c r="DA10" i="30"/>
  <c r="DA25" i="74"/>
  <c r="DA74" i="74"/>
  <c r="DS4" i="30"/>
  <c r="DS5" i="30"/>
  <c r="G33" i="73"/>
  <c r="G33" i="76" s="1"/>
  <c r="C33" i="76"/>
  <c r="DD82" i="30"/>
  <c r="GV18" i="30"/>
  <c r="GV6" i="30"/>
  <c r="GV34" i="30"/>
  <c r="GV27" i="30"/>
  <c r="BI27" i="30" s="1"/>
  <c r="BJ5" i="70"/>
  <c r="AV18" i="30"/>
  <c r="AV27" i="30"/>
  <c r="GG27" i="30" s="1"/>
  <c r="AV6" i="30"/>
  <c r="DT6" i="30" s="1"/>
  <c r="DB34" i="30"/>
  <c r="H36" i="99"/>
  <c r="H10" i="99"/>
  <c r="I3" i="99"/>
  <c r="H29" i="99"/>
  <c r="H18" i="99"/>
  <c r="H29" i="102"/>
  <c r="I3" i="102"/>
  <c r="H10" i="102"/>
  <c r="H36" i="102"/>
  <c r="H18" i="102"/>
  <c r="H36" i="98"/>
  <c r="H10" i="98"/>
  <c r="H18" i="98"/>
  <c r="I3" i="98"/>
  <c r="H29" i="98"/>
  <c r="H36" i="100"/>
  <c r="H18" i="100"/>
  <c r="H10" i="100"/>
  <c r="H29" i="100"/>
  <c r="I3" i="100"/>
  <c r="H18" i="101"/>
  <c r="H10" i="101"/>
  <c r="H29" i="101"/>
  <c r="I3" i="101"/>
  <c r="H36" i="101"/>
  <c r="H18" i="97"/>
  <c r="H10" i="97"/>
  <c r="H29" i="97"/>
  <c r="H36" i="97"/>
  <c r="I3" i="97"/>
  <c r="I3" i="93"/>
  <c r="H18" i="93"/>
  <c r="H36" i="93"/>
  <c r="H29" i="93"/>
  <c r="H10" i="93"/>
  <c r="H36" i="94"/>
  <c r="H29" i="94"/>
  <c r="H10" i="94"/>
  <c r="H18" i="94"/>
  <c r="I3" i="94"/>
  <c r="H36" i="95"/>
  <c r="H10" i="95"/>
  <c r="I3" i="95"/>
  <c r="H29" i="95"/>
  <c r="H18" i="95"/>
  <c r="H18" i="103"/>
  <c r="H36" i="103"/>
  <c r="H29" i="103"/>
  <c r="H10" i="103"/>
  <c r="I3" i="103"/>
  <c r="H10" i="96"/>
  <c r="H29" i="96"/>
  <c r="H18" i="96"/>
  <c r="I3" i="96"/>
  <c r="H36" i="96"/>
  <c r="DB31" i="30"/>
  <c r="DS31" i="30" s="1"/>
  <c r="D13" i="66"/>
  <c r="D32" i="76"/>
  <c r="D32" i="46"/>
  <c r="DD83" i="30"/>
  <c r="C32" i="76"/>
  <c r="C32" i="46"/>
  <c r="G32" i="73"/>
  <c r="E32" i="76"/>
  <c r="E32" i="46"/>
  <c r="BI7" i="70"/>
  <c r="H11" i="71" s="1"/>
  <c r="AY6" i="70"/>
  <c r="BJ4" i="70"/>
  <c r="BJ6" i="70"/>
  <c r="H10" i="71"/>
  <c r="H16" i="68"/>
  <c r="H15" i="69" s="1"/>
  <c r="H17" i="59"/>
  <c r="H18" i="65"/>
  <c r="H21" i="76"/>
  <c r="H30" i="76"/>
  <c r="H12" i="76"/>
  <c r="H30" i="89"/>
  <c r="H21" i="89"/>
  <c r="H12" i="89"/>
  <c r="H30" i="91"/>
  <c r="H21" i="91"/>
  <c r="H12" i="91"/>
  <c r="H30" i="77"/>
  <c r="H21" i="77"/>
  <c r="H12" i="77"/>
  <c r="H21" i="78"/>
  <c r="H30" i="78"/>
  <c r="H12" i="78"/>
  <c r="H30" i="84"/>
  <c r="H12" i="84"/>
  <c r="H21" i="84"/>
  <c r="H30" i="86"/>
  <c r="H21" i="86"/>
  <c r="H12" i="86"/>
  <c r="H30" i="85"/>
  <c r="H12" i="85"/>
  <c r="H21" i="85"/>
  <c r="H12" i="79"/>
  <c r="H30" i="79"/>
  <c r="H21" i="79"/>
  <c r="I4" i="88"/>
  <c r="I4" i="86"/>
  <c r="I4" i="79"/>
  <c r="I4" i="77"/>
  <c r="I4" i="84"/>
  <c r="I4" i="90"/>
  <c r="I4" i="91"/>
  <c r="I4" i="89"/>
  <c r="I4" i="87"/>
  <c r="I4" i="85"/>
  <c r="I4" i="78"/>
  <c r="I4" i="76"/>
  <c r="H30" i="90"/>
  <c r="H21" i="90"/>
  <c r="H12" i="90"/>
  <c r="H30" i="87"/>
  <c r="H21" i="87"/>
  <c r="H12" i="87"/>
  <c r="H30" i="88"/>
  <c r="H21" i="88"/>
  <c r="H12" i="88"/>
  <c r="O48" i="32"/>
  <c r="Q7" i="32"/>
  <c r="DB70" i="30"/>
  <c r="C9" i="63"/>
  <c r="C17" i="63" s="1"/>
  <c r="FT24" i="74"/>
  <c r="AX24" i="74"/>
  <c r="CS24" i="74" s="1"/>
  <c r="E9" i="63"/>
  <c r="E17" i="63" s="1"/>
  <c r="F9" i="63"/>
  <c r="F17" i="63" s="1"/>
  <c r="D9" i="63"/>
  <c r="D17" i="63" s="1"/>
  <c r="BA3" i="64"/>
  <c r="BL3" i="64" s="1"/>
  <c r="O3" i="64"/>
  <c r="N10" i="64"/>
  <c r="BA10" i="64" s="1"/>
  <c r="P3" i="30"/>
  <c r="I4" i="83"/>
  <c r="I4" i="82"/>
  <c r="H21" i="82"/>
  <c r="H12" i="82"/>
  <c r="H30" i="82"/>
  <c r="H12" i="83"/>
  <c r="H30" i="83"/>
  <c r="H21" i="83"/>
  <c r="F25" i="73"/>
  <c r="F25" i="76" s="1"/>
  <c r="E36" i="83"/>
  <c r="C25" i="73"/>
  <c r="E25" i="73"/>
  <c r="E25" i="76" s="1"/>
  <c r="F36" i="83"/>
  <c r="D25" i="73"/>
  <c r="D25" i="76" s="1"/>
  <c r="AY4" i="64"/>
  <c r="BJ4" i="64" s="1"/>
  <c r="AV22" i="30"/>
  <c r="GG22" i="30" s="1"/>
  <c r="P10" i="32"/>
  <c r="GE28" i="30"/>
  <c r="FT6" i="74"/>
  <c r="GV13" i="30"/>
  <c r="AY5" i="70"/>
  <c r="I10" i="71" s="1"/>
  <c r="AY4" i="70"/>
  <c r="I9" i="71" s="1"/>
  <c r="AX29" i="74"/>
  <c r="FH29" i="74" s="1"/>
  <c r="AX6" i="74"/>
  <c r="DG6" i="74" s="1"/>
  <c r="FT30" i="74"/>
  <c r="GV4" i="30"/>
  <c r="FT35" i="74"/>
  <c r="FT16" i="74"/>
  <c r="O15" i="32"/>
  <c r="AY7" i="64"/>
  <c r="BJ7" i="64" s="1"/>
  <c r="AX28" i="74"/>
  <c r="FH28" i="74" s="1"/>
  <c r="FT42" i="74"/>
  <c r="AX7" i="70"/>
  <c r="GV23" i="30"/>
  <c r="BI23" i="30" s="1"/>
  <c r="AY12" i="74"/>
  <c r="FT28" i="74"/>
  <c r="AY5" i="64"/>
  <c r="BJ5" i="64" s="1"/>
  <c r="AY6" i="64"/>
  <c r="BJ6" i="64" s="1"/>
  <c r="FT5" i="74"/>
  <c r="GV32" i="30"/>
  <c r="GV31" i="30"/>
  <c r="FT17" i="74"/>
  <c r="FT29" i="74"/>
  <c r="GV14" i="30"/>
  <c r="FT18" i="74"/>
  <c r="GV5" i="30"/>
  <c r="GV22" i="30"/>
  <c r="BI22" i="30" s="1"/>
  <c r="FT34" i="74"/>
  <c r="FS13" i="74"/>
  <c r="AU19" i="30"/>
  <c r="I18" i="59" s="1"/>
  <c r="AW19" i="70"/>
  <c r="AW21" i="70" s="1"/>
  <c r="FG31" i="74"/>
  <c r="FG45" i="74" s="1"/>
  <c r="AW43" i="74"/>
  <c r="O16" i="32"/>
  <c r="AW13" i="74"/>
  <c r="FS43" i="74"/>
  <c r="AV4" i="30"/>
  <c r="DC4" i="30" s="1"/>
  <c r="P11" i="32"/>
  <c r="P12" i="32"/>
  <c r="AU35" i="30"/>
  <c r="AX18" i="74"/>
  <c r="AV5" i="30"/>
  <c r="DC5" i="30" s="1"/>
  <c r="AV23" i="30"/>
  <c r="GG23" i="30" s="1"/>
  <c r="AX16" i="74"/>
  <c r="AX30" i="74"/>
  <c r="FS31" i="74"/>
  <c r="DA35" i="30"/>
  <c r="AX5" i="74"/>
  <c r="DG5" i="74" s="1"/>
  <c r="AV14" i="30"/>
  <c r="AV13" i="30"/>
  <c r="P13" i="32"/>
  <c r="AX8" i="64"/>
  <c r="AX17" i="74"/>
  <c r="DG17" i="74" s="1"/>
  <c r="AX4" i="74"/>
  <c r="DG4" i="74" s="1"/>
  <c r="DN35" i="30"/>
  <c r="EH35" i="30"/>
  <c r="EH37" i="30" s="1"/>
  <c r="EJ32" i="30"/>
  <c r="EI32" i="30"/>
  <c r="DS32" i="30"/>
  <c r="GU19" i="30"/>
  <c r="AU10" i="30"/>
  <c r="GU28" i="30"/>
  <c r="GU35" i="30"/>
  <c r="DR10" i="30"/>
  <c r="M30" i="30"/>
  <c r="M39" i="30" s="1"/>
  <c r="GU10" i="30"/>
  <c r="I3" i="61"/>
  <c r="H29" i="61"/>
  <c r="H10" i="61"/>
  <c r="H36" i="61"/>
  <c r="H18" i="61"/>
  <c r="H18" i="59"/>
  <c r="H36" i="59" s="1"/>
  <c r="FS25" i="74"/>
  <c r="AW31" i="74"/>
  <c r="AT37" i="30"/>
  <c r="O12" i="30"/>
  <c r="AV12" i="30" s="1"/>
  <c r="AU28" i="30"/>
  <c r="AW25" i="74"/>
  <c r="FR45" i="74"/>
  <c r="H26" i="68"/>
  <c r="AV45" i="74"/>
  <c r="J4" i="59"/>
  <c r="J11" i="59" s="1"/>
  <c r="BI3" i="30"/>
  <c r="BX3" i="30" s="1"/>
  <c r="DB3" i="30" s="1"/>
  <c r="CM3" i="30" s="1"/>
  <c r="EI3" i="30" s="1"/>
  <c r="J11" i="68"/>
  <c r="J3" i="75"/>
  <c r="J10" i="75" s="1"/>
  <c r="FB45" i="74"/>
  <c r="H30" i="73"/>
  <c r="H21" i="73"/>
  <c r="AR39" i="30"/>
  <c r="N21" i="30"/>
  <c r="N30" i="30" s="1"/>
  <c r="J3" i="69"/>
  <c r="J10" i="69" s="1"/>
  <c r="J3" i="66"/>
  <c r="J10" i="66" s="1"/>
  <c r="I4" i="73"/>
  <c r="I12" i="73" s="1"/>
  <c r="I4" i="46"/>
  <c r="I30" i="46" s="1"/>
  <c r="J4" i="65"/>
  <c r="J11" i="65" s="1"/>
  <c r="AV3" i="30"/>
  <c r="BJ3" i="30" s="1"/>
  <c r="BY3" i="30" s="1"/>
  <c r="DC3" i="30" s="1"/>
  <c r="H8" i="63"/>
  <c r="H12" i="46"/>
  <c r="H30" i="46"/>
  <c r="DQ12" i="30"/>
  <c r="F36" i="59"/>
  <c r="D15" i="71"/>
  <c r="E15" i="71"/>
  <c r="G15" i="71"/>
  <c r="F15" i="71"/>
  <c r="C15" i="71"/>
  <c r="EI31" i="30"/>
  <c r="CL3" i="30"/>
  <c r="EH3" i="30" s="1"/>
  <c r="GE3" i="30" s="1"/>
  <c r="GE12" i="30" s="1"/>
  <c r="GE21" i="30" s="1"/>
  <c r="GE30" i="30" s="1"/>
  <c r="GE39" i="30" s="1"/>
  <c r="GE45" i="30" s="1"/>
  <c r="CW39" i="30"/>
  <c r="CZ21" i="30"/>
  <c r="CK21" i="30" s="1"/>
  <c r="DQ21" i="30"/>
  <c r="CY30" i="30"/>
  <c r="CJ30" i="30" s="1"/>
  <c r="DP30" i="30"/>
  <c r="DP39" i="30" s="1"/>
  <c r="DA12" i="30"/>
  <c r="CL12" i="30" s="1"/>
  <c r="DR12" i="30"/>
  <c r="BG30" i="30"/>
  <c r="BV30" i="30" s="1"/>
  <c r="GT30" i="30"/>
  <c r="BI12" i="30"/>
  <c r="BX12" i="30" s="1"/>
  <c r="GV12" i="30"/>
  <c r="DO30" i="30"/>
  <c r="DO39" i="30" s="1"/>
  <c r="BH21" i="30"/>
  <c r="BW21" i="30" s="1"/>
  <c r="GU21" i="30"/>
  <c r="AS19" i="70"/>
  <c r="AS21" i="70" s="1"/>
  <c r="AS25" i="64"/>
  <c r="AS33" i="64" s="1"/>
  <c r="CI30" i="30"/>
  <c r="CX39" i="30"/>
  <c r="AQ45" i="30"/>
  <c r="J57" i="30"/>
  <c r="AQ57" i="30" s="1"/>
  <c r="G13" i="66"/>
  <c r="O18" i="70"/>
  <c r="O19" i="70" s="1"/>
  <c r="O20" i="70" s="1"/>
  <c r="F19" i="64"/>
  <c r="F21" i="64" s="1"/>
  <c r="F24" i="64" s="1"/>
  <c r="F25" i="64" s="1"/>
  <c r="F26" i="64" s="1"/>
  <c r="F29" i="64" s="1"/>
  <c r="F30" i="64" s="1"/>
  <c r="F31" i="64" s="1"/>
  <c r="F32" i="64" s="1"/>
  <c r="I19" i="64"/>
  <c r="I21" i="64" s="1"/>
  <c r="I24" i="64" s="1"/>
  <c r="AU25" i="64"/>
  <c r="AU33" i="64" s="1"/>
  <c r="H19" i="64"/>
  <c r="H21" i="64" s="1"/>
  <c r="H24" i="64" s="1"/>
  <c r="N18" i="70"/>
  <c r="N19" i="70" s="1"/>
  <c r="N20" i="70" s="1"/>
  <c r="N21" i="70" s="1"/>
  <c r="N22" i="70" s="1"/>
  <c r="F7" i="71" s="1"/>
  <c r="AV19" i="70"/>
  <c r="AV21" i="70" s="1"/>
  <c r="AT25" i="64"/>
  <c r="AT33" i="64" s="1"/>
  <c r="G19" i="64"/>
  <c r="G21" i="64" s="1"/>
  <c r="G24" i="64" s="1"/>
  <c r="G25" i="64" s="1"/>
  <c r="G26" i="64" s="1"/>
  <c r="G29" i="64" s="1"/>
  <c r="G30" i="64" s="1"/>
  <c r="G31" i="64" s="1"/>
  <c r="G32" i="64" s="1"/>
  <c r="L18" i="70"/>
  <c r="L19" i="70" s="1"/>
  <c r="L20" i="70" s="1"/>
  <c r="L21" i="70" s="1"/>
  <c r="L22" i="70" s="1"/>
  <c r="D7" i="71" s="1"/>
  <c r="AT19" i="70"/>
  <c r="AT21" i="70" s="1"/>
  <c r="AV25" i="64"/>
  <c r="AV33" i="64" s="1"/>
  <c r="M18" i="70"/>
  <c r="M19" i="70" s="1"/>
  <c r="M20" i="70" s="1"/>
  <c r="M21" i="70" s="1"/>
  <c r="M22" i="70" s="1"/>
  <c r="E7" i="71" s="1"/>
  <c r="AU19" i="70"/>
  <c r="AU21" i="70" s="1"/>
  <c r="AR45" i="30"/>
  <c r="K57" i="30"/>
  <c r="AR57" i="30" s="1"/>
  <c r="AS39" i="30"/>
  <c r="L45" i="30"/>
  <c r="DN45" i="30"/>
  <c r="CW45" i="30"/>
  <c r="K11" i="68"/>
  <c r="DN57" i="30"/>
  <c r="CW57" i="30"/>
  <c r="BI8" i="64"/>
  <c r="J19" i="64"/>
  <c r="J21" i="64" s="1"/>
  <c r="J24" i="64" s="1"/>
  <c r="AW25" i="64"/>
  <c r="AW33" i="64" s="1"/>
  <c r="K19" i="70"/>
  <c r="K20" i="70" s="1"/>
  <c r="Q9" i="70"/>
  <c r="AY9" i="70" s="1"/>
  <c r="AY3" i="70"/>
  <c r="BJ3" i="70" s="1"/>
  <c r="R3" i="70"/>
  <c r="F32" i="46" l="1"/>
  <c r="GW9" i="30"/>
  <c r="GW17" i="30"/>
  <c r="GW7" i="30"/>
  <c r="GW33" i="30"/>
  <c r="GW25" i="30"/>
  <c r="BJ25" i="30" s="1"/>
  <c r="CN25" i="30" s="1"/>
  <c r="GW16" i="30"/>
  <c r="GW26" i="30"/>
  <c r="BJ26" i="30" s="1"/>
  <c r="CN26" i="30" s="1"/>
  <c r="GW15" i="30"/>
  <c r="GW8" i="30"/>
  <c r="C25" i="76"/>
  <c r="E33" i="46"/>
  <c r="CR25" i="74"/>
  <c r="GW24" i="30"/>
  <c r="BJ24" i="30" s="1"/>
  <c r="CN24" i="30" s="1"/>
  <c r="FU12" i="74"/>
  <c r="DC14" i="30"/>
  <c r="DT14" i="30" s="1"/>
  <c r="CS19" i="74"/>
  <c r="CS17" i="74"/>
  <c r="CS16" i="74"/>
  <c r="DT13" i="30"/>
  <c r="CR89" i="74"/>
  <c r="CS6" i="74"/>
  <c r="I33" i="82"/>
  <c r="CS5" i="74"/>
  <c r="AW24" i="30"/>
  <c r="GH24" i="30" s="1"/>
  <c r="AW34" i="30"/>
  <c r="DD34" i="30" s="1"/>
  <c r="AW32" i="30"/>
  <c r="DD32" i="30" s="1"/>
  <c r="DU32" i="30" s="1"/>
  <c r="AY36" i="74"/>
  <c r="CT36" i="74" s="1"/>
  <c r="DH36" i="74" s="1"/>
  <c r="AW31" i="30"/>
  <c r="DD31" i="30" s="1"/>
  <c r="AY40" i="74"/>
  <c r="AY37" i="74"/>
  <c r="AY39" i="74"/>
  <c r="CT39" i="74" s="1"/>
  <c r="DH39" i="74" s="1"/>
  <c r="AY35" i="74"/>
  <c r="CT35" i="74" s="1"/>
  <c r="DH35" i="74" s="1"/>
  <c r="AY34" i="74"/>
  <c r="CT34" i="74" s="1"/>
  <c r="DH34" i="74" s="1"/>
  <c r="AY42" i="74"/>
  <c r="AY41" i="74"/>
  <c r="CT41" i="74" s="1"/>
  <c r="DH41" i="74" s="1"/>
  <c r="AY38" i="74"/>
  <c r="H36" i="73"/>
  <c r="CQ45" i="74"/>
  <c r="CQ74" i="74" s="1"/>
  <c r="O74" i="74" s="1"/>
  <c r="H13" i="68" s="1"/>
  <c r="FU4" i="74"/>
  <c r="E37" i="84"/>
  <c r="E38" i="84" s="1"/>
  <c r="E42" i="84" s="1"/>
  <c r="F12" i="69"/>
  <c r="F14" i="69" s="1"/>
  <c r="F13" i="68"/>
  <c r="F15" i="68" s="1"/>
  <c r="F11" i="75" s="1"/>
  <c r="E12" i="69"/>
  <c r="D37" i="83"/>
  <c r="E38" i="82"/>
  <c r="F38" i="84"/>
  <c r="F42" i="84" s="1"/>
  <c r="H36" i="82"/>
  <c r="H36" i="84" s="1"/>
  <c r="H32" i="82"/>
  <c r="G32" i="84"/>
  <c r="G32" i="83"/>
  <c r="CR87" i="74"/>
  <c r="CR90" i="74"/>
  <c r="L75" i="74"/>
  <c r="DE74" i="74"/>
  <c r="G26" i="82" s="1"/>
  <c r="G26" i="84" s="1"/>
  <c r="CR43" i="74"/>
  <c r="CS36" i="74"/>
  <c r="CS43" i="74" s="1"/>
  <c r="FU23" i="74"/>
  <c r="FU40" i="74"/>
  <c r="FU37" i="74"/>
  <c r="FU20" i="74"/>
  <c r="FU41" i="74"/>
  <c r="FU38" i="74"/>
  <c r="FU22" i="74"/>
  <c r="FU9" i="74"/>
  <c r="FU39" i="74"/>
  <c r="FU21" i="74"/>
  <c r="FU36" i="74"/>
  <c r="FU19" i="74"/>
  <c r="FU7" i="74"/>
  <c r="FU8" i="74"/>
  <c r="FU10" i="74"/>
  <c r="FU11" i="74"/>
  <c r="DF37" i="74"/>
  <c r="DE43" i="74"/>
  <c r="DE45" i="74" s="1"/>
  <c r="DE75" i="74" s="1"/>
  <c r="G37" i="82" s="1"/>
  <c r="G37" i="84" s="1"/>
  <c r="DF40" i="74"/>
  <c r="BK5" i="70"/>
  <c r="AY11" i="74"/>
  <c r="AY21" i="74"/>
  <c r="AY10" i="74"/>
  <c r="AY8" i="74"/>
  <c r="AY9" i="74"/>
  <c r="AY7" i="74"/>
  <c r="AY20" i="74"/>
  <c r="AY19" i="74"/>
  <c r="DH19" i="74" s="1"/>
  <c r="AY23" i="74"/>
  <c r="AY22" i="74"/>
  <c r="DF39" i="74"/>
  <c r="F38" i="82"/>
  <c r="F37" i="83"/>
  <c r="F38" i="83" s="1"/>
  <c r="F42" i="83" s="1"/>
  <c r="G13" i="68"/>
  <c r="G15" i="68" s="1"/>
  <c r="G11" i="75" s="1"/>
  <c r="E26" i="82"/>
  <c r="E26" i="84" s="1"/>
  <c r="F26" i="82"/>
  <c r="F26" i="83" s="1"/>
  <c r="G12" i="69"/>
  <c r="C26" i="82"/>
  <c r="C26" i="84" s="1"/>
  <c r="DR74" i="74"/>
  <c r="G25" i="82" s="1"/>
  <c r="G25" i="84" s="1"/>
  <c r="DN37" i="30"/>
  <c r="C37" i="73" s="1"/>
  <c r="DA45" i="74"/>
  <c r="DA75" i="74" s="1"/>
  <c r="C37" i="82" s="1"/>
  <c r="C37" i="84" s="1"/>
  <c r="DS4" i="74"/>
  <c r="DS74" i="74" s="1"/>
  <c r="H25" i="82" s="1"/>
  <c r="H25" i="84" s="1"/>
  <c r="CR84" i="74"/>
  <c r="D33" i="76"/>
  <c r="CS4" i="74"/>
  <c r="CS90" i="74" s="1"/>
  <c r="DF13" i="74"/>
  <c r="F26" i="46"/>
  <c r="F23" i="61"/>
  <c r="F23" i="94" s="1"/>
  <c r="DA37" i="30"/>
  <c r="DD80" i="30"/>
  <c r="K75" i="74"/>
  <c r="D13" i="68"/>
  <c r="D15" i="68" s="1"/>
  <c r="D11" i="75" s="1"/>
  <c r="CR13" i="74"/>
  <c r="DT5" i="30"/>
  <c r="DE82" i="30"/>
  <c r="G33" i="46"/>
  <c r="H33" i="73"/>
  <c r="H33" i="76" s="1"/>
  <c r="GW18" i="30"/>
  <c r="GW6" i="30"/>
  <c r="GW27" i="30"/>
  <c r="BJ27" i="30" s="1"/>
  <c r="GW34" i="30"/>
  <c r="AW18" i="30"/>
  <c r="AW27" i="30"/>
  <c r="GH27" i="30" s="1"/>
  <c r="AW6" i="30"/>
  <c r="DU6" i="30" s="1"/>
  <c r="I10" i="96"/>
  <c r="I29" i="96"/>
  <c r="I18" i="96"/>
  <c r="J3" i="96"/>
  <c r="I36" i="96"/>
  <c r="J3" i="94"/>
  <c r="I18" i="94"/>
  <c r="I10" i="94"/>
  <c r="I29" i="94"/>
  <c r="I36" i="94"/>
  <c r="I29" i="101"/>
  <c r="I18" i="101"/>
  <c r="J3" i="101"/>
  <c r="I36" i="101"/>
  <c r="I10" i="101"/>
  <c r="I10" i="100"/>
  <c r="I29" i="100"/>
  <c r="I18" i="100"/>
  <c r="J3" i="100"/>
  <c r="I36" i="100"/>
  <c r="I36" i="103"/>
  <c r="I10" i="103"/>
  <c r="J3" i="103"/>
  <c r="I29" i="103"/>
  <c r="I18" i="103"/>
  <c r="I36" i="95"/>
  <c r="I10" i="95"/>
  <c r="I29" i="95"/>
  <c r="I18" i="95"/>
  <c r="J3" i="95"/>
  <c r="I29" i="93"/>
  <c r="I18" i="93"/>
  <c r="I36" i="93"/>
  <c r="J3" i="93"/>
  <c r="I10" i="93"/>
  <c r="J3" i="102"/>
  <c r="I36" i="102"/>
  <c r="I10" i="102"/>
  <c r="I29" i="102"/>
  <c r="I18" i="102"/>
  <c r="I36" i="99"/>
  <c r="I10" i="99"/>
  <c r="I29" i="99"/>
  <c r="I18" i="99"/>
  <c r="J3" i="99"/>
  <c r="I29" i="97"/>
  <c r="I18" i="97"/>
  <c r="J3" i="97"/>
  <c r="I36" i="97"/>
  <c r="I10" i="97"/>
  <c r="J3" i="98"/>
  <c r="I10" i="98"/>
  <c r="I18" i="98"/>
  <c r="I29" i="98"/>
  <c r="I36" i="98"/>
  <c r="GE37" i="30"/>
  <c r="H32" i="73"/>
  <c r="G32" i="76"/>
  <c r="G32" i="46"/>
  <c r="DE83" i="30"/>
  <c r="G9" i="63"/>
  <c r="G17" i="63" s="1"/>
  <c r="AX19" i="70"/>
  <c r="AX21" i="70" s="1"/>
  <c r="BJ7" i="70"/>
  <c r="I11" i="71" s="1"/>
  <c r="H9" i="63" s="1"/>
  <c r="H17" i="63" s="1"/>
  <c r="AZ6" i="70"/>
  <c r="BK4" i="70"/>
  <c r="BK6" i="70"/>
  <c r="H15" i="71"/>
  <c r="E13" i="59"/>
  <c r="G13" i="65"/>
  <c r="G17" i="65" s="1"/>
  <c r="F13" i="59"/>
  <c r="F16" i="59" s="1"/>
  <c r="F11" i="66" s="1"/>
  <c r="I16" i="68"/>
  <c r="I15" i="69" s="1"/>
  <c r="E38" i="83"/>
  <c r="E42" i="83" s="1"/>
  <c r="F36" i="76"/>
  <c r="F37" i="73"/>
  <c r="F38" i="73" s="1"/>
  <c r="F42" i="73" s="1"/>
  <c r="I17" i="59"/>
  <c r="I18" i="65"/>
  <c r="J4" i="46"/>
  <c r="J30" i="46" s="1"/>
  <c r="J4" i="90"/>
  <c r="J4" i="89"/>
  <c r="J4" i="76"/>
  <c r="J4" i="88"/>
  <c r="J4" i="86"/>
  <c r="J4" i="79"/>
  <c r="J4" i="77"/>
  <c r="J4" i="84"/>
  <c r="J4" i="91"/>
  <c r="J4" i="87"/>
  <c r="J4" i="85"/>
  <c r="J4" i="78"/>
  <c r="I30" i="84"/>
  <c r="I12" i="84"/>
  <c r="I21" i="84"/>
  <c r="I12" i="78"/>
  <c r="I30" i="78"/>
  <c r="I21" i="78"/>
  <c r="I21" i="91"/>
  <c r="I30" i="91"/>
  <c r="I12" i="91"/>
  <c r="I21" i="79"/>
  <c r="I30" i="79"/>
  <c r="I12" i="79"/>
  <c r="I21" i="87"/>
  <c r="I12" i="87"/>
  <c r="I30" i="87"/>
  <c r="I21" i="88"/>
  <c r="I30" i="88"/>
  <c r="I12" i="88"/>
  <c r="I30" i="76"/>
  <c r="I12" i="76"/>
  <c r="I21" i="76"/>
  <c r="I21" i="89"/>
  <c r="I30" i="89"/>
  <c r="I12" i="89"/>
  <c r="I21" i="77"/>
  <c r="I12" i="77"/>
  <c r="I30" i="77"/>
  <c r="I21" i="85"/>
  <c r="I12" i="85"/>
  <c r="I30" i="85"/>
  <c r="I30" i="90"/>
  <c r="I21" i="90"/>
  <c r="I12" i="90"/>
  <c r="I21" i="86"/>
  <c r="I30" i="86"/>
  <c r="I12" i="86"/>
  <c r="R7" i="32"/>
  <c r="P48" i="32"/>
  <c r="DC70" i="30"/>
  <c r="AY30" i="74"/>
  <c r="FI30" i="74" s="1"/>
  <c r="AY24" i="74"/>
  <c r="CT24" i="74" s="1"/>
  <c r="FU24" i="74"/>
  <c r="C22" i="61"/>
  <c r="C22" i="94" s="1"/>
  <c r="K3" i="69"/>
  <c r="K10" i="69" s="1"/>
  <c r="K3" i="66"/>
  <c r="K10" i="66" s="1"/>
  <c r="I8" i="63"/>
  <c r="P12" i="30"/>
  <c r="AW12" i="30" s="1"/>
  <c r="K4" i="59"/>
  <c r="K11" i="59" s="1"/>
  <c r="Q3" i="30"/>
  <c r="J4" i="73"/>
  <c r="J30" i="73" s="1"/>
  <c r="BB3" i="64"/>
  <c r="BM3" i="64" s="1"/>
  <c r="O10" i="64"/>
  <c r="BB10" i="64" s="1"/>
  <c r="K4" i="65"/>
  <c r="K11" i="65" s="1"/>
  <c r="AW3" i="30"/>
  <c r="BK3" i="30" s="1"/>
  <c r="BZ3" i="30" s="1"/>
  <c r="DU3" i="30" s="1"/>
  <c r="FQ3" i="30" s="1"/>
  <c r="FQ12" i="30" s="1"/>
  <c r="FQ21" i="30" s="1"/>
  <c r="FQ30" i="30" s="1"/>
  <c r="FQ39" i="30" s="1"/>
  <c r="FQ45" i="30" s="1"/>
  <c r="E22" i="61"/>
  <c r="E22" i="94" s="1"/>
  <c r="D22" i="61"/>
  <c r="D22" i="94" s="1"/>
  <c r="D25" i="46"/>
  <c r="F22" i="61"/>
  <c r="F22" i="94" s="1"/>
  <c r="F25" i="46"/>
  <c r="C25" i="46"/>
  <c r="I12" i="82"/>
  <c r="I30" i="82"/>
  <c r="I21" i="82"/>
  <c r="I12" i="83"/>
  <c r="I30" i="83"/>
  <c r="I21" i="83"/>
  <c r="K3" i="75"/>
  <c r="K10" i="75" s="1"/>
  <c r="J4" i="83"/>
  <c r="J4" i="82"/>
  <c r="D38" i="84"/>
  <c r="D42" i="84" s="1"/>
  <c r="D36" i="83"/>
  <c r="D38" i="82"/>
  <c r="E25" i="46"/>
  <c r="C26" i="73"/>
  <c r="F25" i="83"/>
  <c r="D25" i="83"/>
  <c r="D26" i="83"/>
  <c r="G25" i="73"/>
  <c r="G25" i="76" s="1"/>
  <c r="E25" i="83"/>
  <c r="C25" i="83"/>
  <c r="G13" i="59"/>
  <c r="F13" i="65"/>
  <c r="F17" i="65" s="1"/>
  <c r="E13" i="65"/>
  <c r="E17" i="65" s="1"/>
  <c r="FU34" i="74"/>
  <c r="GW31" i="30"/>
  <c r="FU6" i="74"/>
  <c r="GW22" i="30"/>
  <c r="BJ22" i="30" s="1"/>
  <c r="FU28" i="74"/>
  <c r="GW4" i="30"/>
  <c r="Q10" i="32"/>
  <c r="FU5" i="74"/>
  <c r="FU29" i="74"/>
  <c r="FU17" i="74"/>
  <c r="GW13" i="30"/>
  <c r="P15" i="32"/>
  <c r="FU30" i="74"/>
  <c r="FU18" i="74"/>
  <c r="GW5" i="30"/>
  <c r="GW32" i="30"/>
  <c r="AY7" i="70"/>
  <c r="P18" i="70"/>
  <c r="P19" i="70" s="1"/>
  <c r="P20" i="70" s="1"/>
  <c r="FU35" i="74"/>
  <c r="FU16" i="74"/>
  <c r="GW23" i="30"/>
  <c r="BJ23" i="30" s="1"/>
  <c r="FT43" i="74"/>
  <c r="FT31" i="74"/>
  <c r="FU42" i="74"/>
  <c r="GW14" i="30"/>
  <c r="AY4" i="74"/>
  <c r="DH4" i="74" s="1"/>
  <c r="AX31" i="74"/>
  <c r="AW5" i="30"/>
  <c r="DD5" i="30" s="1"/>
  <c r="AZ5" i="70"/>
  <c r="AZ4" i="64"/>
  <c r="BK4" i="64" s="1"/>
  <c r="Q13" i="32"/>
  <c r="AY28" i="74"/>
  <c r="AW23" i="30"/>
  <c r="AZ6" i="64"/>
  <c r="BK6" i="64" s="1"/>
  <c r="AZ12" i="74"/>
  <c r="AY18" i="74"/>
  <c r="AZ4" i="70"/>
  <c r="J9" i="71" s="1"/>
  <c r="AZ7" i="64"/>
  <c r="BK7" i="64" s="1"/>
  <c r="AY17" i="74"/>
  <c r="DH17" i="74" s="1"/>
  <c r="AW14" i="30"/>
  <c r="AW13" i="30"/>
  <c r="AY16" i="74"/>
  <c r="AW22" i="30"/>
  <c r="GH22" i="30" s="1"/>
  <c r="AY29" i="74"/>
  <c r="FI29" i="74" s="1"/>
  <c r="AY5" i="74"/>
  <c r="DH5" i="74" s="1"/>
  <c r="DR35" i="30"/>
  <c r="DR37" i="30" s="1"/>
  <c r="G37" i="73" s="1"/>
  <c r="Q11" i="32"/>
  <c r="AW4" i="30"/>
  <c r="DD4" i="30" s="1"/>
  <c r="AZ5" i="64"/>
  <c r="BK5" i="64" s="1"/>
  <c r="Q12" i="32"/>
  <c r="AY6" i="74"/>
  <c r="DH6" i="74" s="1"/>
  <c r="GV19" i="30"/>
  <c r="GV10" i="30"/>
  <c r="GV35" i="30"/>
  <c r="FT25" i="74"/>
  <c r="FT13" i="74"/>
  <c r="GV28" i="30"/>
  <c r="AY8" i="64"/>
  <c r="AX43" i="74"/>
  <c r="I19" i="65"/>
  <c r="AX13" i="74"/>
  <c r="AT30" i="30"/>
  <c r="BH30" i="30" s="1"/>
  <c r="BW30" i="30" s="1"/>
  <c r="GF28" i="30"/>
  <c r="GF37" i="30" s="1"/>
  <c r="AV10" i="30"/>
  <c r="FS45" i="74"/>
  <c r="AX25" i="74"/>
  <c r="P16" i="32"/>
  <c r="AV19" i="30"/>
  <c r="J19" i="65" s="1"/>
  <c r="AX25" i="64"/>
  <c r="AX33" i="64" s="1"/>
  <c r="AV28" i="30"/>
  <c r="FH30" i="74"/>
  <c r="FH31" i="74" s="1"/>
  <c r="DS19" i="30"/>
  <c r="DB19" i="30"/>
  <c r="DB35" i="30"/>
  <c r="AU37" i="30"/>
  <c r="AV35" i="30"/>
  <c r="EK32" i="30"/>
  <c r="DB10" i="30"/>
  <c r="O21" i="30"/>
  <c r="O30" i="30" s="1"/>
  <c r="H13" i="66"/>
  <c r="J3" i="61"/>
  <c r="I29" i="61"/>
  <c r="I10" i="61"/>
  <c r="I36" i="61"/>
  <c r="I18" i="61"/>
  <c r="I28" i="59"/>
  <c r="I26" i="68"/>
  <c r="AW45" i="74"/>
  <c r="EY3" i="30"/>
  <c r="EY12" i="30" s="1"/>
  <c r="EY21" i="30" s="1"/>
  <c r="EY30" i="30" s="1"/>
  <c r="EY39" i="30" s="1"/>
  <c r="EY45" i="30" s="1"/>
  <c r="DS3" i="30"/>
  <c r="FO3" i="30" s="1"/>
  <c r="FO12" i="30" s="1"/>
  <c r="FO21" i="30" s="1"/>
  <c r="FO30" i="30" s="1"/>
  <c r="FO39" i="30" s="1"/>
  <c r="FO45" i="30" s="1"/>
  <c r="I12" i="46"/>
  <c r="AU21" i="30"/>
  <c r="BI21" i="30" s="1"/>
  <c r="BX21" i="30" s="1"/>
  <c r="I21" i="73"/>
  <c r="I30" i="73"/>
  <c r="I21" i="46"/>
  <c r="GW3" i="30"/>
  <c r="J10" i="71"/>
  <c r="EH12" i="30"/>
  <c r="EH21" i="30" s="1"/>
  <c r="EH30" i="30" s="1"/>
  <c r="EH39" i="30" s="1"/>
  <c r="EH45" i="30" s="1"/>
  <c r="EJ35" i="30"/>
  <c r="EJ37" i="30" s="1"/>
  <c r="EI35" i="30"/>
  <c r="EI37" i="30" s="1"/>
  <c r="DT3" i="30"/>
  <c r="FP3" i="30" s="1"/>
  <c r="FP12" i="30" s="1"/>
  <c r="FP21" i="30" s="1"/>
  <c r="FP30" i="30" s="1"/>
  <c r="FP39" i="30" s="1"/>
  <c r="FP45" i="30" s="1"/>
  <c r="CY39" i="30"/>
  <c r="DR21" i="30"/>
  <c r="DA21" i="30"/>
  <c r="CL21" i="30" s="1"/>
  <c r="CZ30" i="30"/>
  <c r="CK30" i="30" s="1"/>
  <c r="DQ30" i="30"/>
  <c r="DQ39" i="30" s="1"/>
  <c r="DS12" i="30"/>
  <c r="DB12" i="30"/>
  <c r="CM12" i="30" s="1"/>
  <c r="BJ12" i="30"/>
  <c r="BY12" i="30" s="1"/>
  <c r="GW12" i="30"/>
  <c r="DT31" i="30"/>
  <c r="S22" i="64"/>
  <c r="O21" i="70"/>
  <c r="O22" i="70" s="1"/>
  <c r="G7" i="71" s="1"/>
  <c r="CX45" i="30"/>
  <c r="DO45" i="30"/>
  <c r="DO57" i="30"/>
  <c r="CX57" i="30"/>
  <c r="F36" i="46"/>
  <c r="BJ8" i="64"/>
  <c r="I25" i="64"/>
  <c r="I26" i="64" s="1"/>
  <c r="K19" i="64"/>
  <c r="K21" i="64" s="1"/>
  <c r="K24" i="64" s="1"/>
  <c r="K25" i="64" s="1"/>
  <c r="K26" i="64" s="1"/>
  <c r="K29" i="64" s="1"/>
  <c r="K30" i="64" s="1"/>
  <c r="K31" i="64" s="1"/>
  <c r="K32" i="64" s="1"/>
  <c r="H25" i="64"/>
  <c r="H26" i="64" s="1"/>
  <c r="H29" i="64" s="1"/>
  <c r="H30" i="64" s="1"/>
  <c r="H31" i="64" s="1"/>
  <c r="H32" i="64" s="1"/>
  <c r="L11" i="68"/>
  <c r="CY57" i="30"/>
  <c r="DP57" i="30"/>
  <c r="CN3" i="30"/>
  <c r="EJ3" i="30" s="1"/>
  <c r="EZ3" i="30"/>
  <c r="EZ12" i="30" s="1"/>
  <c r="EZ21" i="30" s="1"/>
  <c r="EZ30" i="30" s="1"/>
  <c r="EZ39" i="30" s="1"/>
  <c r="EZ45" i="30" s="1"/>
  <c r="CY45" i="30"/>
  <c r="DP45" i="30"/>
  <c r="AU30" i="30"/>
  <c r="N39" i="30"/>
  <c r="EI12" i="30"/>
  <c r="EI21" i="30" s="1"/>
  <c r="EI30" i="30" s="1"/>
  <c r="EI39" i="30" s="1"/>
  <c r="EI45" i="30" s="1"/>
  <c r="GF3" i="30"/>
  <c r="GF12" i="30" s="1"/>
  <c r="GF21" i="30" s="1"/>
  <c r="GF30" i="30" s="1"/>
  <c r="GF39" i="30" s="1"/>
  <c r="GF45" i="30" s="1"/>
  <c r="AT39" i="30"/>
  <c r="M45" i="30"/>
  <c r="L57" i="30"/>
  <c r="AS57" i="30" s="1"/>
  <c r="AS45" i="30"/>
  <c r="K21" i="70"/>
  <c r="K22" i="70" s="1"/>
  <c r="K23" i="70" s="1"/>
  <c r="I36" i="59"/>
  <c r="I13" i="66"/>
  <c r="J25" i="64"/>
  <c r="J26" i="64" s="1"/>
  <c r="J29" i="64" s="1"/>
  <c r="L23" i="70"/>
  <c r="D4" i="71" s="1"/>
  <c r="D6" i="71" s="1"/>
  <c r="D8" i="71" s="1"/>
  <c r="D16" i="71" s="1"/>
  <c r="D18" i="71" s="1"/>
  <c r="N23" i="70"/>
  <c r="F4" i="71" s="1"/>
  <c r="F6" i="71" s="1"/>
  <c r="F8" i="71" s="1"/>
  <c r="F16" i="71" s="1"/>
  <c r="F18" i="71" s="1"/>
  <c r="R9" i="70"/>
  <c r="AZ9" i="70" s="1"/>
  <c r="S3" i="70"/>
  <c r="AZ3" i="70"/>
  <c r="BK3" i="70" s="1"/>
  <c r="M23" i="70"/>
  <c r="E4" i="71" s="1"/>
  <c r="E6" i="71" s="1"/>
  <c r="E8" i="71" s="1"/>
  <c r="E16" i="71" s="1"/>
  <c r="E18" i="71" s="1"/>
  <c r="GX9" i="30" l="1"/>
  <c r="GX17" i="30"/>
  <c r="GX7" i="30"/>
  <c r="GX33" i="30"/>
  <c r="GX25" i="30"/>
  <c r="BK25" i="30" s="1"/>
  <c r="CO25" i="30" s="1"/>
  <c r="GX26" i="30"/>
  <c r="BK26" i="30" s="1"/>
  <c r="CO26" i="30" s="1"/>
  <c r="GX16" i="30"/>
  <c r="GX15" i="30"/>
  <c r="GX8" i="30"/>
  <c r="C26" i="76"/>
  <c r="CS25" i="74"/>
  <c r="DC19" i="30"/>
  <c r="GX24" i="30"/>
  <c r="BK24" i="30" s="1"/>
  <c r="CO24" i="30" s="1"/>
  <c r="FV12" i="74"/>
  <c r="DT19" i="30"/>
  <c r="DD14" i="30"/>
  <c r="DU14" i="30" s="1"/>
  <c r="CT19" i="74"/>
  <c r="CT17" i="74"/>
  <c r="CT16" i="74"/>
  <c r="DU13" i="30"/>
  <c r="CT6" i="74"/>
  <c r="I33" i="84"/>
  <c r="N33" i="84" s="1"/>
  <c r="I33" i="83"/>
  <c r="N33" i="83" s="1"/>
  <c r="M33" i="82"/>
  <c r="CT5" i="74"/>
  <c r="AX24" i="30"/>
  <c r="GI24" i="30" s="1"/>
  <c r="AX32" i="30"/>
  <c r="DE32" i="30" s="1"/>
  <c r="AX34" i="30"/>
  <c r="AX31" i="30"/>
  <c r="DE31" i="30" s="1"/>
  <c r="AZ36" i="74"/>
  <c r="CU36" i="74" s="1"/>
  <c r="DI36" i="74" s="1"/>
  <c r="AZ40" i="74"/>
  <c r="CU40" i="74" s="1"/>
  <c r="DI40" i="74" s="1"/>
  <c r="AZ42" i="74"/>
  <c r="CU42" i="74" s="1"/>
  <c r="DI42" i="74" s="1"/>
  <c r="AZ35" i="74"/>
  <c r="CU35" i="74" s="1"/>
  <c r="DI35" i="74" s="1"/>
  <c r="AZ37" i="74"/>
  <c r="CU37" i="74" s="1"/>
  <c r="DI37" i="74" s="1"/>
  <c r="AZ34" i="74"/>
  <c r="AZ38" i="74"/>
  <c r="CU38" i="74" s="1"/>
  <c r="DI38" i="74" s="1"/>
  <c r="AZ39" i="74"/>
  <c r="CU39" i="74" s="1"/>
  <c r="AZ41" i="74"/>
  <c r="CU41" i="74" s="1"/>
  <c r="O75" i="74"/>
  <c r="H12" i="69"/>
  <c r="E14" i="69"/>
  <c r="D42" i="82"/>
  <c r="D5" i="82"/>
  <c r="E42" i="82"/>
  <c r="E5" i="82"/>
  <c r="F42" i="82"/>
  <c r="F5" i="82"/>
  <c r="D38" i="83"/>
  <c r="D42" i="83" s="1"/>
  <c r="E26" i="83"/>
  <c r="G14" i="69"/>
  <c r="I36" i="82"/>
  <c r="I36" i="84" s="1"/>
  <c r="I32" i="82"/>
  <c r="H32" i="84"/>
  <c r="H32" i="83"/>
  <c r="DF74" i="74"/>
  <c r="H26" i="82" s="1"/>
  <c r="H26" i="84" s="1"/>
  <c r="G37" i="83"/>
  <c r="Q15" i="32"/>
  <c r="FV40" i="74"/>
  <c r="FV37" i="74"/>
  <c r="FV20" i="74"/>
  <c r="FV41" i="74"/>
  <c r="FV38" i="74"/>
  <c r="FV22" i="74"/>
  <c r="FV23" i="74"/>
  <c r="FV10" i="74"/>
  <c r="FV9" i="74"/>
  <c r="FV36" i="74"/>
  <c r="FV39" i="74"/>
  <c r="FV21" i="74"/>
  <c r="FV19" i="74"/>
  <c r="FV8" i="74"/>
  <c r="FV11" i="74"/>
  <c r="FV7" i="74"/>
  <c r="DF43" i="74"/>
  <c r="DF45" i="74" s="1"/>
  <c r="DF75" i="74" s="1"/>
  <c r="H37" i="82" s="1"/>
  <c r="H37" i="84" s="1"/>
  <c r="AZ19" i="74"/>
  <c r="DI19" i="74" s="1"/>
  <c r="AZ9" i="74"/>
  <c r="AZ21" i="74"/>
  <c r="AZ23" i="74"/>
  <c r="AZ11" i="74"/>
  <c r="AZ7" i="74"/>
  <c r="AZ20" i="74"/>
  <c r="AZ10" i="74"/>
  <c r="AZ22" i="74"/>
  <c r="AZ8" i="74"/>
  <c r="CT37" i="74"/>
  <c r="DG36" i="74"/>
  <c r="DG74" i="74" s="1"/>
  <c r="CT40" i="74"/>
  <c r="CT38" i="74"/>
  <c r="F26" i="84"/>
  <c r="DH25" i="74"/>
  <c r="DG25" i="74"/>
  <c r="C37" i="83"/>
  <c r="DS13" i="74"/>
  <c r="DS45" i="74" s="1"/>
  <c r="FV4" i="74"/>
  <c r="CS84" i="74"/>
  <c r="CS87" i="74"/>
  <c r="DG13" i="74"/>
  <c r="CT4" i="74"/>
  <c r="DT4" i="30"/>
  <c r="I36" i="73" s="1"/>
  <c r="DE80" i="30"/>
  <c r="DF80" i="30"/>
  <c r="CS13" i="74"/>
  <c r="DC10" i="30"/>
  <c r="DU5" i="30"/>
  <c r="CR45" i="74"/>
  <c r="CR74" i="74" s="1"/>
  <c r="P74" i="74" s="1"/>
  <c r="H33" i="46"/>
  <c r="D13" i="59"/>
  <c r="D16" i="59" s="1"/>
  <c r="D13" i="65"/>
  <c r="D17" i="65" s="1"/>
  <c r="BL5" i="70"/>
  <c r="AX27" i="30"/>
  <c r="GI27" i="30" s="1"/>
  <c r="AX18" i="30"/>
  <c r="AX6" i="30"/>
  <c r="DV6" i="30" s="1"/>
  <c r="GX27" i="30"/>
  <c r="BK27" i="30" s="1"/>
  <c r="GX34" i="30"/>
  <c r="GX18" i="30"/>
  <c r="GX6" i="30"/>
  <c r="J21" i="46"/>
  <c r="J36" i="97"/>
  <c r="K3" i="97"/>
  <c r="J10" i="97"/>
  <c r="J18" i="97"/>
  <c r="J29" i="97"/>
  <c r="J10" i="102"/>
  <c r="K3" i="102"/>
  <c r="J18" i="102"/>
  <c r="J36" i="102"/>
  <c r="J29" i="102"/>
  <c r="J29" i="96"/>
  <c r="J36" i="96"/>
  <c r="K3" i="96"/>
  <c r="J10" i="96"/>
  <c r="J18" i="96"/>
  <c r="K3" i="94"/>
  <c r="J18" i="94"/>
  <c r="J36" i="94"/>
  <c r="J10" i="94"/>
  <c r="J29" i="94"/>
  <c r="J10" i="98"/>
  <c r="J18" i="98"/>
  <c r="J29" i="98"/>
  <c r="J36" i="98"/>
  <c r="K3" i="98"/>
  <c r="J18" i="103"/>
  <c r="J29" i="103"/>
  <c r="J36" i="103"/>
  <c r="K3" i="103"/>
  <c r="J10" i="103"/>
  <c r="J18" i="100"/>
  <c r="J36" i="100"/>
  <c r="J29" i="100"/>
  <c r="J10" i="100"/>
  <c r="K3" i="100"/>
  <c r="J29" i="93"/>
  <c r="J36" i="93"/>
  <c r="J18" i="93"/>
  <c r="K3" i="93"/>
  <c r="J10" i="93"/>
  <c r="J18" i="95"/>
  <c r="J29" i="95"/>
  <c r="J36" i="95"/>
  <c r="K3" i="95"/>
  <c r="J10" i="95"/>
  <c r="J18" i="99"/>
  <c r="J29" i="99"/>
  <c r="J36" i="99"/>
  <c r="K3" i="99"/>
  <c r="J10" i="99"/>
  <c r="J36" i="101"/>
  <c r="J29" i="101"/>
  <c r="J10" i="101"/>
  <c r="J18" i="101"/>
  <c r="K3" i="101"/>
  <c r="I32" i="73"/>
  <c r="I32" i="76" s="1"/>
  <c r="I33" i="73"/>
  <c r="GH23" i="30"/>
  <c r="GH28" i="30" s="1"/>
  <c r="GH37" i="30" s="1"/>
  <c r="DF83" i="30"/>
  <c r="H32" i="76"/>
  <c r="H32" i="46"/>
  <c r="AY19" i="70"/>
  <c r="AY21" i="70" s="1"/>
  <c r="BK7" i="70"/>
  <c r="J11" i="71" s="1"/>
  <c r="I9" i="63" s="1"/>
  <c r="I17" i="63" s="1"/>
  <c r="BA6" i="70"/>
  <c r="BL6" i="70"/>
  <c r="BL4" i="70"/>
  <c r="J12" i="46"/>
  <c r="E16" i="59"/>
  <c r="E11" i="66" s="1"/>
  <c r="H13" i="65"/>
  <c r="H17" i="65" s="1"/>
  <c r="G37" i="76"/>
  <c r="G37" i="46"/>
  <c r="F37" i="76"/>
  <c r="F38" i="76" s="1"/>
  <c r="F42" i="76" s="1"/>
  <c r="F37" i="46"/>
  <c r="F38" i="46" s="1"/>
  <c r="F42" i="46" s="1"/>
  <c r="J16" i="68"/>
  <c r="J15" i="69" s="1"/>
  <c r="J18" i="65"/>
  <c r="J17" i="59"/>
  <c r="J21" i="85"/>
  <c r="J12" i="85"/>
  <c r="J30" i="85"/>
  <c r="J12" i="76"/>
  <c r="J21" i="76"/>
  <c r="J30" i="76"/>
  <c r="J30" i="87"/>
  <c r="J21" i="87"/>
  <c r="J12" i="87"/>
  <c r="J12" i="79"/>
  <c r="J30" i="79"/>
  <c r="J21" i="79"/>
  <c r="J21" i="89"/>
  <c r="J12" i="89"/>
  <c r="J30" i="89"/>
  <c r="J21" i="77"/>
  <c r="J30" i="77"/>
  <c r="J12" i="77"/>
  <c r="K4" i="83"/>
  <c r="K12" i="83" s="1"/>
  <c r="K4" i="89"/>
  <c r="K4" i="87"/>
  <c r="K4" i="85"/>
  <c r="K4" i="78"/>
  <c r="K4" i="76"/>
  <c r="K4" i="79"/>
  <c r="K4" i="77"/>
  <c r="K4" i="90"/>
  <c r="K4" i="88"/>
  <c r="K4" i="86"/>
  <c r="K4" i="84"/>
  <c r="K4" i="91"/>
  <c r="J21" i="91"/>
  <c r="J12" i="91"/>
  <c r="J30" i="91"/>
  <c r="J21" i="86"/>
  <c r="J30" i="86"/>
  <c r="J12" i="86"/>
  <c r="J21" i="90"/>
  <c r="J30" i="90"/>
  <c r="J12" i="90"/>
  <c r="J30" i="78"/>
  <c r="J12" i="78"/>
  <c r="J21" i="78"/>
  <c r="J12" i="84"/>
  <c r="J21" i="84"/>
  <c r="J30" i="84"/>
  <c r="J21" i="88"/>
  <c r="J12" i="88"/>
  <c r="J30" i="88"/>
  <c r="S7" i="32"/>
  <c r="Q48" i="32"/>
  <c r="DD70" i="30"/>
  <c r="FV24" i="74"/>
  <c r="AZ24" i="74"/>
  <c r="CU24" i="74" s="1"/>
  <c r="GX31" i="30"/>
  <c r="J8" i="63"/>
  <c r="C23" i="61"/>
  <c r="C23" i="94" s="1"/>
  <c r="L3" i="75"/>
  <c r="L10" i="75" s="1"/>
  <c r="R3" i="30"/>
  <c r="S3" i="30" s="1"/>
  <c r="P21" i="30"/>
  <c r="AW21" i="30" s="1"/>
  <c r="K4" i="46"/>
  <c r="K30" i="46" s="1"/>
  <c r="L3" i="69"/>
  <c r="L10" i="69" s="1"/>
  <c r="AX3" i="30"/>
  <c r="GY3" i="30" s="1"/>
  <c r="K4" i="73"/>
  <c r="K30" i="73" s="1"/>
  <c r="J21" i="73"/>
  <c r="J12" i="73"/>
  <c r="L4" i="59"/>
  <c r="L11" i="59" s="1"/>
  <c r="L4" i="65"/>
  <c r="L11" i="65" s="1"/>
  <c r="L3" i="66"/>
  <c r="L10" i="66" s="1"/>
  <c r="Q12" i="30"/>
  <c r="Q21" i="30" s="1"/>
  <c r="K4" i="82"/>
  <c r="K12" i="82" s="1"/>
  <c r="GX3" i="30"/>
  <c r="FV34" i="74"/>
  <c r="H13" i="59"/>
  <c r="H16" i="59" s="1"/>
  <c r="G22" i="61"/>
  <c r="G22" i="94" s="1"/>
  <c r="J30" i="83"/>
  <c r="J21" i="83"/>
  <c r="J12" i="83"/>
  <c r="G25" i="46"/>
  <c r="C26" i="46"/>
  <c r="G16" i="59"/>
  <c r="G11" i="66" s="1"/>
  <c r="J30" i="82"/>
  <c r="J21" i="82"/>
  <c r="J12" i="82"/>
  <c r="H25" i="83"/>
  <c r="G36" i="76"/>
  <c r="G25" i="83"/>
  <c r="C26" i="83"/>
  <c r="G26" i="73"/>
  <c r="G26" i="76" s="1"/>
  <c r="I25" i="83"/>
  <c r="C36" i="83"/>
  <c r="C38" i="82"/>
  <c r="BA7" i="64"/>
  <c r="BL7" i="64" s="1"/>
  <c r="FV5" i="74"/>
  <c r="FU31" i="74"/>
  <c r="GX5" i="30"/>
  <c r="Q18" i="70"/>
  <c r="Q19" i="70" s="1"/>
  <c r="Q20" i="70" s="1"/>
  <c r="GX14" i="30"/>
  <c r="FU13" i="74"/>
  <c r="FV16" i="74"/>
  <c r="FV29" i="74"/>
  <c r="FV6" i="74"/>
  <c r="FV35" i="74"/>
  <c r="GX4" i="30"/>
  <c r="FV30" i="74"/>
  <c r="FV17" i="74"/>
  <c r="GX22" i="30"/>
  <c r="BK22" i="30" s="1"/>
  <c r="FV28" i="74"/>
  <c r="FV42" i="74"/>
  <c r="FV18" i="74"/>
  <c r="GX13" i="30"/>
  <c r="GX23" i="30"/>
  <c r="BK23" i="30" s="1"/>
  <c r="GX32" i="30"/>
  <c r="AZ16" i="74"/>
  <c r="AX13" i="30"/>
  <c r="BA6" i="64"/>
  <c r="BL6" i="64" s="1"/>
  <c r="GW28" i="30"/>
  <c r="GW10" i="30"/>
  <c r="AW19" i="30"/>
  <c r="K18" i="59" s="1"/>
  <c r="AY31" i="74"/>
  <c r="FU25" i="74"/>
  <c r="R12" i="32"/>
  <c r="FI28" i="74"/>
  <c r="FI31" i="74" s="1"/>
  <c r="FI45" i="74" s="1"/>
  <c r="FU43" i="74"/>
  <c r="GW35" i="30"/>
  <c r="FT45" i="74"/>
  <c r="AX14" i="30"/>
  <c r="AX5" i="30"/>
  <c r="DE5" i="30" s="1"/>
  <c r="GW19" i="30"/>
  <c r="BA4" i="70"/>
  <c r="K9" i="71" s="1"/>
  <c r="AZ4" i="74"/>
  <c r="DI4" i="74" s="1"/>
  <c r="AY25" i="74"/>
  <c r="AY43" i="74"/>
  <c r="Q16" i="32"/>
  <c r="AV37" i="30"/>
  <c r="AW10" i="30"/>
  <c r="AW35" i="30"/>
  <c r="AZ7" i="70"/>
  <c r="AY13" i="74"/>
  <c r="AZ8" i="64"/>
  <c r="BA12" i="74"/>
  <c r="D12" i="74" s="1"/>
  <c r="AZ18" i="74"/>
  <c r="BA5" i="64"/>
  <c r="BL5" i="64" s="1"/>
  <c r="AX22" i="30"/>
  <c r="GI22" i="30" s="1"/>
  <c r="R10" i="32"/>
  <c r="AZ17" i="74"/>
  <c r="DI17" i="74" s="1"/>
  <c r="AZ30" i="74"/>
  <c r="FJ30" i="74" s="1"/>
  <c r="CT42" i="74"/>
  <c r="AX23" i="30"/>
  <c r="GI23" i="30" s="1"/>
  <c r="AZ28" i="74"/>
  <c r="AZ29" i="74"/>
  <c r="FJ29" i="74" s="1"/>
  <c r="R13" i="32"/>
  <c r="L19" i="64"/>
  <c r="L21" i="64" s="1"/>
  <c r="L24" i="64" s="1"/>
  <c r="L25" i="64" s="1"/>
  <c r="L26" i="64" s="1"/>
  <c r="L29" i="64" s="1"/>
  <c r="L30" i="64" s="1"/>
  <c r="L31" i="64" s="1"/>
  <c r="L32" i="64" s="1"/>
  <c r="AZ6" i="74"/>
  <c r="DI6" i="74" s="1"/>
  <c r="BA5" i="70"/>
  <c r="BA4" i="64"/>
  <c r="BL4" i="64" s="1"/>
  <c r="AW28" i="30"/>
  <c r="K28" i="59" s="1"/>
  <c r="AX4" i="30"/>
  <c r="DE4" i="30" s="1"/>
  <c r="R11" i="32"/>
  <c r="AZ5" i="74"/>
  <c r="DI5" i="74" s="1"/>
  <c r="GU30" i="30"/>
  <c r="AX45" i="74"/>
  <c r="J28" i="59"/>
  <c r="J18" i="59"/>
  <c r="J13" i="66" s="1"/>
  <c r="J26" i="68"/>
  <c r="DB37" i="30"/>
  <c r="DC35" i="30"/>
  <c r="DS35" i="30"/>
  <c r="GG28" i="30"/>
  <c r="GG37" i="30" s="1"/>
  <c r="AV21" i="30"/>
  <c r="BJ21" i="30" s="1"/>
  <c r="BY21" i="30" s="1"/>
  <c r="DS10" i="30"/>
  <c r="K3" i="61"/>
  <c r="J36" i="61"/>
  <c r="J18" i="61"/>
  <c r="J29" i="61"/>
  <c r="J10" i="61"/>
  <c r="GV21" i="30"/>
  <c r="FH45" i="74"/>
  <c r="H25" i="73"/>
  <c r="H25" i="76" s="1"/>
  <c r="DU31" i="30"/>
  <c r="EK31" i="30"/>
  <c r="I25" i="73"/>
  <c r="I25" i="76" s="1"/>
  <c r="DD3" i="30"/>
  <c r="FA3" i="30" s="1"/>
  <c r="FA12" i="30" s="1"/>
  <c r="FA21" i="30" s="1"/>
  <c r="FA30" i="30" s="1"/>
  <c r="FA39" i="30" s="1"/>
  <c r="FA45" i="30" s="1"/>
  <c r="CZ39" i="30"/>
  <c r="DA30" i="30"/>
  <c r="CL30" i="30" s="1"/>
  <c r="DR30" i="30"/>
  <c r="DR39" i="30" s="1"/>
  <c r="DC12" i="30"/>
  <c r="CN12" i="30" s="1"/>
  <c r="DT12" i="30"/>
  <c r="DB21" i="30"/>
  <c r="CM21" i="30" s="1"/>
  <c r="DS21" i="30"/>
  <c r="BI30" i="30"/>
  <c r="BX30" i="30" s="1"/>
  <c r="GV30" i="30"/>
  <c r="BK12" i="30"/>
  <c r="BZ12" i="30" s="1"/>
  <c r="DD12" i="30" s="1"/>
  <c r="CO12" i="30" s="1"/>
  <c r="GX12" i="30"/>
  <c r="AY25" i="64"/>
  <c r="AY33" i="64" s="1"/>
  <c r="O23" i="70"/>
  <c r="G4" i="71" s="1"/>
  <c r="G6" i="71" s="1"/>
  <c r="G8" i="71" s="1"/>
  <c r="G16" i="71" s="1"/>
  <c r="G18" i="71" s="1"/>
  <c r="D14" i="69"/>
  <c r="BK8" i="64"/>
  <c r="I29" i="64"/>
  <c r="I30" i="64" s="1"/>
  <c r="I31" i="64" s="1"/>
  <c r="I32" i="64" s="1"/>
  <c r="DQ45" i="30"/>
  <c r="CZ45" i="30"/>
  <c r="CZ57" i="30"/>
  <c r="DQ57" i="30"/>
  <c r="M57" i="30"/>
  <c r="AT57" i="30" s="1"/>
  <c r="AT45" i="30"/>
  <c r="N45" i="30"/>
  <c r="AU39" i="30"/>
  <c r="M11" i="68"/>
  <c r="O39" i="30"/>
  <c r="AV30" i="30"/>
  <c r="EJ12" i="30"/>
  <c r="EJ21" i="30" s="1"/>
  <c r="EJ30" i="30" s="1"/>
  <c r="EJ39" i="30" s="1"/>
  <c r="EJ45" i="30" s="1"/>
  <c r="GG3" i="30"/>
  <c r="GG12" i="30" s="1"/>
  <c r="GG21" i="30" s="1"/>
  <c r="GG30" i="30" s="1"/>
  <c r="GG39" i="30" s="1"/>
  <c r="GG45" i="30" s="1"/>
  <c r="P21" i="70"/>
  <c r="P22" i="70" s="1"/>
  <c r="H7" i="71" s="1"/>
  <c r="DD35" i="30"/>
  <c r="J30" i="64"/>
  <c r="J31" i="64" s="1"/>
  <c r="J32" i="64" s="1"/>
  <c r="H15" i="68"/>
  <c r="H11" i="75" s="1"/>
  <c r="I15" i="71"/>
  <c r="C4" i="71"/>
  <c r="C7" i="71"/>
  <c r="S9" i="70"/>
  <c r="BA9" i="70" s="1"/>
  <c r="BA3" i="70"/>
  <c r="BL3" i="70" s="1"/>
  <c r="T3" i="70"/>
  <c r="CS45" i="74" l="1"/>
  <c r="CS74" i="74" s="1"/>
  <c r="Q74" i="74" s="1"/>
  <c r="J12" i="69" s="1"/>
  <c r="J14" i="69" s="1"/>
  <c r="GY17" i="30"/>
  <c r="GY33" i="30"/>
  <c r="GY25" i="30"/>
  <c r="BL25" i="30" s="1"/>
  <c r="CP25" i="30" s="1"/>
  <c r="GY16" i="30"/>
  <c r="GY15" i="30"/>
  <c r="GY26" i="30"/>
  <c r="BL26" i="30" s="1"/>
  <c r="CP26" i="30" s="1"/>
  <c r="GY7" i="30"/>
  <c r="GY8" i="30"/>
  <c r="GY9" i="30"/>
  <c r="AZ3" i="30"/>
  <c r="BN3" i="30" s="1"/>
  <c r="CC3" i="30" s="1"/>
  <c r="DX3" i="30" s="1"/>
  <c r="FT3" i="30" s="1"/>
  <c r="FT12" i="30" s="1"/>
  <c r="FT21" i="30" s="1"/>
  <c r="FT30" i="30" s="1"/>
  <c r="FT39" i="30" s="1"/>
  <c r="FT45" i="30" s="1"/>
  <c r="M4" i="79"/>
  <c r="M4" i="87"/>
  <c r="M4" i="89"/>
  <c r="M4" i="90"/>
  <c r="M4" i="85"/>
  <c r="M4" i="76"/>
  <c r="M4" i="73"/>
  <c r="M4" i="77"/>
  <c r="M4" i="88"/>
  <c r="M4" i="78"/>
  <c r="M4" i="91"/>
  <c r="M4" i="86"/>
  <c r="CT25" i="74"/>
  <c r="DD19" i="30"/>
  <c r="GY24" i="30"/>
  <c r="BL24" i="30" s="1"/>
  <c r="CP24" i="30" s="1"/>
  <c r="FW12" i="74"/>
  <c r="DU19" i="30"/>
  <c r="DE14" i="30"/>
  <c r="DV14" i="30" s="1"/>
  <c r="CU19" i="74"/>
  <c r="CU17" i="74"/>
  <c r="CU16" i="74"/>
  <c r="DV13" i="30"/>
  <c r="CU6" i="74"/>
  <c r="CU89" i="74" s="1"/>
  <c r="CU5" i="74"/>
  <c r="AY24" i="30"/>
  <c r="GJ24" i="30" s="1"/>
  <c r="AY32" i="30"/>
  <c r="DF32" i="30" s="1"/>
  <c r="AY34" i="30"/>
  <c r="DF34" i="30" s="1"/>
  <c r="BA36" i="74"/>
  <c r="AY31" i="30"/>
  <c r="DF31" i="30" s="1"/>
  <c r="BA39" i="74"/>
  <c r="BA41" i="74"/>
  <c r="BA42" i="74"/>
  <c r="D42" i="74" s="1"/>
  <c r="BA38" i="74"/>
  <c r="BA37" i="74"/>
  <c r="CV37" i="74" s="1"/>
  <c r="DJ37" i="74" s="1"/>
  <c r="BA40" i="74"/>
  <c r="BA34" i="74"/>
  <c r="CV34" i="74" s="1"/>
  <c r="DJ34" i="74" s="1"/>
  <c r="BA35" i="74"/>
  <c r="CV35" i="74" s="1"/>
  <c r="C42" i="82"/>
  <c r="C5" i="82"/>
  <c r="H37" i="83"/>
  <c r="CT87" i="74"/>
  <c r="CT90" i="74"/>
  <c r="I32" i="84"/>
  <c r="I32" i="83"/>
  <c r="J36" i="82"/>
  <c r="J36" i="84" s="1"/>
  <c r="J32" i="82"/>
  <c r="DI41" i="74"/>
  <c r="BA23" i="74"/>
  <c r="D23" i="74" s="1"/>
  <c r="BA7" i="74"/>
  <c r="D7" i="74" s="1"/>
  <c r="BA11" i="74"/>
  <c r="D11" i="74" s="1"/>
  <c r="BA10" i="74"/>
  <c r="D10" i="74" s="1"/>
  <c r="BA9" i="74"/>
  <c r="D9" i="74" s="1"/>
  <c r="BA19" i="74"/>
  <c r="DJ19" i="74" s="1"/>
  <c r="BA22" i="74"/>
  <c r="D22" i="74" s="1"/>
  <c r="BA8" i="74"/>
  <c r="D8" i="74" s="1"/>
  <c r="BA21" i="74"/>
  <c r="D21" i="74" s="1"/>
  <c r="BA20" i="74"/>
  <c r="D20" i="74" s="1"/>
  <c r="DI39" i="74"/>
  <c r="DH38" i="74"/>
  <c r="DH37" i="74"/>
  <c r="FW19" i="74"/>
  <c r="FW10" i="74"/>
  <c r="FW41" i="74"/>
  <c r="FW38" i="74"/>
  <c r="FW23" i="74"/>
  <c r="FW11" i="74"/>
  <c r="FW9" i="74"/>
  <c r="FW36" i="74"/>
  <c r="FW22" i="74"/>
  <c r="FW39" i="74"/>
  <c r="FW8" i="74"/>
  <c r="FW7" i="74"/>
  <c r="FW40" i="74"/>
  <c r="FW21" i="74"/>
  <c r="FW37" i="74"/>
  <c r="FW20" i="74"/>
  <c r="DG43" i="74"/>
  <c r="DG45" i="74" s="1"/>
  <c r="DG75" i="74" s="1"/>
  <c r="I37" i="82" s="1"/>
  <c r="I37" i="84" s="1"/>
  <c r="DH40" i="74"/>
  <c r="I26" i="82"/>
  <c r="I26" i="84" s="1"/>
  <c r="CT43" i="74"/>
  <c r="DH42" i="74"/>
  <c r="FW4" i="74"/>
  <c r="DU4" i="74"/>
  <c r="DU13" i="74" s="1"/>
  <c r="CT84" i="74"/>
  <c r="CU4" i="74"/>
  <c r="DU4" i="30"/>
  <c r="J36" i="73" s="1"/>
  <c r="DT10" i="30"/>
  <c r="DF82" i="30"/>
  <c r="DD10" i="30"/>
  <c r="DG82" i="30"/>
  <c r="J13" i="68"/>
  <c r="J15" i="68" s="1"/>
  <c r="J11" i="75" s="1"/>
  <c r="R48" i="32"/>
  <c r="T7" i="32"/>
  <c r="DC37" i="30"/>
  <c r="DH13" i="74"/>
  <c r="CT13" i="74"/>
  <c r="DV5" i="30"/>
  <c r="I13" i="68"/>
  <c r="I15" i="68" s="1"/>
  <c r="I11" i="75" s="1"/>
  <c r="I12" i="69"/>
  <c r="I14" i="69" s="1"/>
  <c r="P75" i="74"/>
  <c r="AY18" i="30"/>
  <c r="AY6" i="30"/>
  <c r="DW6" i="30" s="1"/>
  <c r="AY27" i="30"/>
  <c r="GJ27" i="30" s="1"/>
  <c r="GY34" i="30"/>
  <c r="GY27" i="30"/>
  <c r="BL27" i="30" s="1"/>
  <c r="GY18" i="30"/>
  <c r="GY6" i="30"/>
  <c r="DE34" i="30"/>
  <c r="DE35" i="30" s="1"/>
  <c r="K29" i="95"/>
  <c r="K18" i="95"/>
  <c r="L3" i="95"/>
  <c r="K36" i="95"/>
  <c r="K10" i="95"/>
  <c r="K29" i="94"/>
  <c r="K36" i="94"/>
  <c r="K18" i="94"/>
  <c r="L3" i="94"/>
  <c r="K10" i="94"/>
  <c r="K18" i="101"/>
  <c r="K36" i="101"/>
  <c r="K29" i="101"/>
  <c r="K10" i="101"/>
  <c r="L3" i="101"/>
  <c r="L3" i="93"/>
  <c r="K18" i="93"/>
  <c r="K36" i="93"/>
  <c r="K29" i="93"/>
  <c r="K10" i="93"/>
  <c r="L3" i="100"/>
  <c r="K29" i="100"/>
  <c r="K18" i="100"/>
  <c r="K10" i="100"/>
  <c r="K36" i="100"/>
  <c r="L3" i="102"/>
  <c r="K18" i="102"/>
  <c r="K36" i="102"/>
  <c r="K10" i="102"/>
  <c r="K29" i="102"/>
  <c r="K18" i="97"/>
  <c r="L3" i="97"/>
  <c r="K10" i="97"/>
  <c r="K36" i="97"/>
  <c r="K29" i="97"/>
  <c r="L3" i="99"/>
  <c r="K10" i="99"/>
  <c r="K29" i="99"/>
  <c r="K36" i="99"/>
  <c r="K18" i="99"/>
  <c r="K10" i="103"/>
  <c r="L3" i="103"/>
  <c r="K36" i="103"/>
  <c r="K29" i="103"/>
  <c r="K18" i="103"/>
  <c r="K29" i="98"/>
  <c r="K10" i="98"/>
  <c r="L3" i="98"/>
  <c r="K36" i="98"/>
  <c r="K18" i="98"/>
  <c r="K36" i="96"/>
  <c r="L3" i="96"/>
  <c r="K18" i="96"/>
  <c r="K10" i="96"/>
  <c r="K29" i="96"/>
  <c r="I32" i="46"/>
  <c r="D11" i="66"/>
  <c r="BM5" i="70"/>
  <c r="BN5" i="70" s="1"/>
  <c r="I33" i="76"/>
  <c r="I33" i="46"/>
  <c r="J15" i="71"/>
  <c r="AZ19" i="70"/>
  <c r="AZ21" i="70" s="1"/>
  <c r="T3" i="30"/>
  <c r="N3" i="66"/>
  <c r="N10" i="66" s="1"/>
  <c r="N4" i="65"/>
  <c r="N11" i="65" s="1"/>
  <c r="N4" i="59"/>
  <c r="N11" i="59" s="1"/>
  <c r="S12" i="30"/>
  <c r="AZ12" i="30" s="1"/>
  <c r="M4" i="84"/>
  <c r="DG83" i="30"/>
  <c r="BL7" i="70"/>
  <c r="K11" i="71" s="1"/>
  <c r="BB6" i="70"/>
  <c r="BC6" i="70" s="1"/>
  <c r="BM6" i="70"/>
  <c r="BM4" i="70"/>
  <c r="BN4" i="70" s="1"/>
  <c r="K10" i="71"/>
  <c r="K16" i="68"/>
  <c r="K15" i="69" s="1"/>
  <c r="K17" i="59"/>
  <c r="K18" i="65"/>
  <c r="K21" i="83"/>
  <c r="K30" i="83"/>
  <c r="K30" i="88"/>
  <c r="K12" i="88"/>
  <c r="K21" i="88"/>
  <c r="K30" i="89"/>
  <c r="K21" i="89"/>
  <c r="K12" i="89"/>
  <c r="L4" i="83"/>
  <c r="L21" i="83" s="1"/>
  <c r="L4" i="91"/>
  <c r="L4" i="86"/>
  <c r="L4" i="77"/>
  <c r="L4" i="89"/>
  <c r="L4" i="87"/>
  <c r="L4" i="85"/>
  <c r="L4" i="78"/>
  <c r="L4" i="76"/>
  <c r="L4" i="90"/>
  <c r="L4" i="88"/>
  <c r="L4" i="79"/>
  <c r="L4" i="84"/>
  <c r="K30" i="91"/>
  <c r="K21" i="91"/>
  <c r="K12" i="91"/>
  <c r="K30" i="90"/>
  <c r="K21" i="90"/>
  <c r="K12" i="90"/>
  <c r="K30" i="78"/>
  <c r="K12" i="78"/>
  <c r="K21" i="78"/>
  <c r="K30" i="76"/>
  <c r="K12" i="76"/>
  <c r="K21" i="76"/>
  <c r="K12" i="84"/>
  <c r="K21" i="84"/>
  <c r="K30" i="84"/>
  <c r="K21" i="77"/>
  <c r="K12" i="77"/>
  <c r="K30" i="77"/>
  <c r="K30" i="85"/>
  <c r="K21" i="85"/>
  <c r="K12" i="85"/>
  <c r="K30" i="86"/>
  <c r="K21" i="86"/>
  <c r="K12" i="86"/>
  <c r="K21" i="79"/>
  <c r="K30" i="79"/>
  <c r="K12" i="79"/>
  <c r="K21" i="87"/>
  <c r="K12" i="87"/>
  <c r="K30" i="87"/>
  <c r="K21" i="46"/>
  <c r="DE70" i="30"/>
  <c r="FW24" i="74"/>
  <c r="S11" i="32"/>
  <c r="BA24" i="74"/>
  <c r="M3" i="69"/>
  <c r="M10" i="69" s="1"/>
  <c r="M4" i="65"/>
  <c r="M11" i="65" s="1"/>
  <c r="G38" i="76"/>
  <c r="G42" i="76" s="1"/>
  <c r="R12" i="30"/>
  <c r="AY12" i="30" s="1"/>
  <c r="M3" i="66"/>
  <c r="M10" i="66" s="1"/>
  <c r="M4" i="59"/>
  <c r="M11" i="59" s="1"/>
  <c r="L4" i="73"/>
  <c r="L30" i="73" s="1"/>
  <c r="M3" i="75"/>
  <c r="M10" i="75" s="1"/>
  <c r="L4" i="82"/>
  <c r="L21" i="82" s="1"/>
  <c r="P30" i="30"/>
  <c r="P39" i="30" s="1"/>
  <c r="AY3" i="30"/>
  <c r="BM3" i="30" s="1"/>
  <c r="CB3" i="30" s="1"/>
  <c r="DW3" i="30" s="1"/>
  <c r="FS3" i="30" s="1"/>
  <c r="FS12" i="30" s="1"/>
  <c r="FS21" i="30" s="1"/>
  <c r="FS30" i="30" s="1"/>
  <c r="FS39" i="30" s="1"/>
  <c r="FS45" i="30" s="1"/>
  <c r="K8" i="63"/>
  <c r="L4" i="46"/>
  <c r="L12" i="46" s="1"/>
  <c r="K12" i="46"/>
  <c r="BL3" i="30"/>
  <c r="CA3" i="30" s="1"/>
  <c r="DV3" i="30" s="1"/>
  <c r="FR3" i="30" s="1"/>
  <c r="FR12" i="30" s="1"/>
  <c r="FR21" i="30" s="1"/>
  <c r="FR30" i="30" s="1"/>
  <c r="FR39" i="30" s="1"/>
  <c r="FR45" i="30" s="1"/>
  <c r="K21" i="73"/>
  <c r="K12" i="73"/>
  <c r="AX12" i="30"/>
  <c r="GY12" i="30" s="1"/>
  <c r="K30" i="82"/>
  <c r="K21" i="82"/>
  <c r="G23" i="61"/>
  <c r="G23" i="94" s="1"/>
  <c r="G38" i="73"/>
  <c r="G42" i="73" s="1"/>
  <c r="G36" i="46"/>
  <c r="G38" i="46" s="1"/>
  <c r="G42" i="46" s="1"/>
  <c r="G26" i="46"/>
  <c r="H26" i="73"/>
  <c r="H26" i="76" s="1"/>
  <c r="C38" i="84"/>
  <c r="C42" i="84" s="1"/>
  <c r="G38" i="84"/>
  <c r="G42" i="84" s="1"/>
  <c r="G36" i="83"/>
  <c r="G38" i="83" s="1"/>
  <c r="G42" i="83" s="1"/>
  <c r="G38" i="82"/>
  <c r="C38" i="83"/>
  <c r="C42" i="83" s="1"/>
  <c r="G26" i="83"/>
  <c r="K19" i="65"/>
  <c r="FV13" i="74"/>
  <c r="FV25" i="74"/>
  <c r="GX19" i="30"/>
  <c r="GX28" i="30"/>
  <c r="FV31" i="74"/>
  <c r="FV43" i="74"/>
  <c r="GX10" i="30"/>
  <c r="GX35" i="30"/>
  <c r="GY5" i="30"/>
  <c r="FW6" i="74"/>
  <c r="FW17" i="74"/>
  <c r="J36" i="59"/>
  <c r="FW18" i="74"/>
  <c r="AX10" i="30"/>
  <c r="AZ43" i="74"/>
  <c r="R18" i="70"/>
  <c r="R19" i="70" s="1"/>
  <c r="R20" i="70" s="1"/>
  <c r="R21" i="70" s="1"/>
  <c r="K26" i="68"/>
  <c r="FU45" i="74"/>
  <c r="AY45" i="74"/>
  <c r="AZ25" i="74"/>
  <c r="BA28" i="74"/>
  <c r="FW16" i="74"/>
  <c r="BA4" i="74"/>
  <c r="DJ4" i="74" s="1"/>
  <c r="R15" i="32"/>
  <c r="GY23" i="30"/>
  <c r="BL23" i="30" s="1"/>
  <c r="AY5" i="30"/>
  <c r="DF5" i="30" s="1"/>
  <c r="GY13" i="30"/>
  <c r="S12" i="32"/>
  <c r="FW28" i="74"/>
  <c r="GY14" i="30"/>
  <c r="S13" i="32"/>
  <c r="GY22" i="30"/>
  <c r="BL22" i="30" s="1"/>
  <c r="AY14" i="30"/>
  <c r="DF14" i="30" s="1"/>
  <c r="BA16" i="74"/>
  <c r="AZ25" i="64"/>
  <c r="AZ33" i="64" s="1"/>
  <c r="BA7" i="70"/>
  <c r="FW5" i="74"/>
  <c r="FW29" i="74"/>
  <c r="GY32" i="30"/>
  <c r="AZ13" i="74"/>
  <c r="AZ31" i="74"/>
  <c r="AX19" i="30"/>
  <c r="L19" i="65" s="1"/>
  <c r="BB7" i="64"/>
  <c r="BM7" i="64" s="1"/>
  <c r="BN7" i="64" s="1"/>
  <c r="FW34" i="74"/>
  <c r="FW30" i="74"/>
  <c r="BA18" i="74"/>
  <c r="D18" i="74" s="1"/>
  <c r="AY4" i="30"/>
  <c r="DF4" i="30" s="1"/>
  <c r="AY23" i="30"/>
  <c r="GJ23" i="30" s="1"/>
  <c r="FW35" i="74"/>
  <c r="FW42" i="74"/>
  <c r="BA5" i="74"/>
  <c r="DJ5" i="74" s="1"/>
  <c r="GY4" i="30"/>
  <c r="GY31" i="30"/>
  <c r="AY13" i="30"/>
  <c r="BB5" i="70"/>
  <c r="BC5" i="70" s="1"/>
  <c r="R16" i="32"/>
  <c r="FJ28" i="74"/>
  <c r="FJ31" i="74" s="1"/>
  <c r="CU34" i="74"/>
  <c r="AW37" i="30"/>
  <c r="BB4" i="70"/>
  <c r="L9" i="71" s="1"/>
  <c r="BB6" i="64"/>
  <c r="BC6" i="64" s="1"/>
  <c r="AX28" i="30"/>
  <c r="L28" i="59" s="1"/>
  <c r="BA6" i="74"/>
  <c r="DJ6" i="74" s="1"/>
  <c r="BB4" i="64"/>
  <c r="BM4" i="64" s="1"/>
  <c r="R4" i="64" s="1"/>
  <c r="AY22" i="30"/>
  <c r="BA17" i="74"/>
  <c r="DJ17" i="74" s="1"/>
  <c r="BA30" i="74"/>
  <c r="FK30" i="74" s="1"/>
  <c r="FL30" i="74" s="1"/>
  <c r="AX35" i="30"/>
  <c r="BB5" i="64"/>
  <c r="BM5" i="64" s="1"/>
  <c r="BN5" i="64" s="1"/>
  <c r="S10" i="32"/>
  <c r="BA8" i="64"/>
  <c r="BA29" i="74"/>
  <c r="FK29" i="74" s="1"/>
  <c r="FL29" i="74" s="1"/>
  <c r="GW21" i="30"/>
  <c r="DU35" i="30"/>
  <c r="DS37" i="30"/>
  <c r="H37" i="73" s="1"/>
  <c r="H37" i="76" s="1"/>
  <c r="DT35" i="30"/>
  <c r="EM32" i="30"/>
  <c r="EL32" i="30"/>
  <c r="DV32" i="30"/>
  <c r="L3" i="61"/>
  <c r="M3" i="61" s="1"/>
  <c r="K36" i="61"/>
  <c r="K18" i="61"/>
  <c r="K29" i="61"/>
  <c r="K10" i="61"/>
  <c r="H22" i="61"/>
  <c r="H22" i="94" s="1"/>
  <c r="I25" i="46"/>
  <c r="I22" i="61"/>
  <c r="I22" i="94" s="1"/>
  <c r="DV31" i="30"/>
  <c r="EL31" i="30"/>
  <c r="EK35" i="30"/>
  <c r="EK37" i="30" s="1"/>
  <c r="H25" i="46"/>
  <c r="DA39" i="30"/>
  <c r="CO3" i="30"/>
  <c r="EK3" i="30" s="1"/>
  <c r="EK12" i="30" s="1"/>
  <c r="EK21" i="30" s="1"/>
  <c r="EK30" i="30" s="1"/>
  <c r="EK39" i="30" s="1"/>
  <c r="EK45" i="30" s="1"/>
  <c r="DC21" i="30"/>
  <c r="CN21" i="30" s="1"/>
  <c r="DT21" i="30"/>
  <c r="DS30" i="30"/>
  <c r="DS39" i="30" s="1"/>
  <c r="DB30" i="30"/>
  <c r="CM30" i="30" s="1"/>
  <c r="DU12" i="30"/>
  <c r="BJ30" i="30"/>
  <c r="BY30" i="30" s="1"/>
  <c r="GW30" i="30"/>
  <c r="GX21" i="30"/>
  <c r="BK21" i="30"/>
  <c r="BZ21" i="30" s="1"/>
  <c r="M19" i="64"/>
  <c r="M21" i="64" s="1"/>
  <c r="M24" i="64" s="1"/>
  <c r="M25" i="64" s="1"/>
  <c r="M26" i="64" s="1"/>
  <c r="M29" i="64" s="1"/>
  <c r="M30" i="64" s="1"/>
  <c r="M31" i="64" s="1"/>
  <c r="M32" i="64" s="1"/>
  <c r="AX21" i="30"/>
  <c r="Q30" i="30"/>
  <c r="DA45" i="30"/>
  <c r="DR45" i="30"/>
  <c r="DA57" i="30"/>
  <c r="DR57" i="30"/>
  <c r="AV39" i="30"/>
  <c r="O45" i="30"/>
  <c r="AU45" i="30"/>
  <c r="N57" i="30"/>
  <c r="AU57" i="30" s="1"/>
  <c r="P23" i="70"/>
  <c r="H4" i="71" s="1"/>
  <c r="H6" i="71" s="1"/>
  <c r="H8" i="71" s="1"/>
  <c r="H16" i="71" s="1"/>
  <c r="H18" i="71" s="1"/>
  <c r="K36" i="59"/>
  <c r="K13" i="66"/>
  <c r="GI28" i="30"/>
  <c r="Q21" i="70"/>
  <c r="H14" i="69"/>
  <c r="BL8" i="64"/>
  <c r="H11" i="66"/>
  <c r="BB3" i="70"/>
  <c r="BM3" i="70" s="1"/>
  <c r="T9" i="70"/>
  <c r="BB9" i="70" s="1"/>
  <c r="C6" i="71"/>
  <c r="Q75" i="74" l="1"/>
  <c r="J32" i="73"/>
  <c r="J32" i="76" s="1"/>
  <c r="GZ33" i="30"/>
  <c r="GZ25" i="30"/>
  <c r="BM25" i="30" s="1"/>
  <c r="CQ25" i="30" s="1"/>
  <c r="GZ16" i="30"/>
  <c r="GZ26" i="30"/>
  <c r="BM26" i="30" s="1"/>
  <c r="CQ26" i="30" s="1"/>
  <c r="GZ7" i="30"/>
  <c r="GZ15" i="30"/>
  <c r="GZ8" i="30"/>
  <c r="GZ9" i="30"/>
  <c r="GZ17" i="30"/>
  <c r="HA3" i="30"/>
  <c r="M12" i="76"/>
  <c r="M30" i="76"/>
  <c r="M21" i="76"/>
  <c r="M21" i="85"/>
  <c r="M30" i="85"/>
  <c r="M12" i="85"/>
  <c r="M30" i="86"/>
  <c r="M12" i="86"/>
  <c r="M21" i="86"/>
  <c r="M12" i="90"/>
  <c r="M21" i="90"/>
  <c r="M30" i="90"/>
  <c r="BA3" i="30"/>
  <c r="HB3" i="30" s="1"/>
  <c r="N4" i="89"/>
  <c r="N4" i="77"/>
  <c r="N4" i="79"/>
  <c r="N4" i="87"/>
  <c r="N4" i="90"/>
  <c r="N4" i="73"/>
  <c r="N4" i="86"/>
  <c r="N4" i="85"/>
  <c r="N4" i="76"/>
  <c r="N4" i="88"/>
  <c r="N4" i="78"/>
  <c r="N4" i="91"/>
  <c r="M30" i="91"/>
  <c r="M12" i="91"/>
  <c r="M21" i="91"/>
  <c r="M12" i="89"/>
  <c r="M30" i="89"/>
  <c r="M21" i="89"/>
  <c r="M21" i="78"/>
  <c r="M12" i="78"/>
  <c r="M30" i="78"/>
  <c r="M21" i="87"/>
  <c r="M30" i="87"/>
  <c r="M12" i="87"/>
  <c r="M30" i="73"/>
  <c r="M21" i="73"/>
  <c r="M30" i="88"/>
  <c r="M21" i="88"/>
  <c r="M12" i="88"/>
  <c r="M12" i="79"/>
  <c r="M21" i="79"/>
  <c r="M30" i="79"/>
  <c r="M12" i="77"/>
  <c r="M30" i="77"/>
  <c r="M21" i="77"/>
  <c r="J33" i="73"/>
  <c r="J33" i="76" s="1"/>
  <c r="DD37" i="30"/>
  <c r="CU25" i="74"/>
  <c r="DE19" i="30"/>
  <c r="Q5" i="64"/>
  <c r="GZ24" i="30"/>
  <c r="BM24" i="30" s="1"/>
  <c r="CQ24" i="30" s="1"/>
  <c r="FX12" i="74"/>
  <c r="DV19" i="30"/>
  <c r="D19" i="74"/>
  <c r="CV19" i="74"/>
  <c r="CW19" i="74" s="1"/>
  <c r="C19" i="74" s="1"/>
  <c r="DK19" i="74"/>
  <c r="D17" i="74"/>
  <c r="CV17" i="74"/>
  <c r="CW17" i="74" s="1"/>
  <c r="C17" i="74" s="1"/>
  <c r="DK17" i="74"/>
  <c r="D16" i="74"/>
  <c r="CV16" i="74"/>
  <c r="DW13" i="30"/>
  <c r="D6" i="74"/>
  <c r="CV6" i="74"/>
  <c r="CW6" i="74" s="1"/>
  <c r="DK6" i="74"/>
  <c r="C6" i="74" s="1"/>
  <c r="D5" i="74"/>
  <c r="CV5" i="74"/>
  <c r="AZ32" i="30"/>
  <c r="DG32" i="30" s="1"/>
  <c r="AZ34" i="30"/>
  <c r="AZ31" i="30"/>
  <c r="DG31" i="30" s="1"/>
  <c r="T13" i="32"/>
  <c r="AZ24" i="30"/>
  <c r="GK24" i="30" s="1"/>
  <c r="D37" i="74"/>
  <c r="CW37" i="74"/>
  <c r="C37" i="74" s="1"/>
  <c r="G42" i="82"/>
  <c r="G5" i="82"/>
  <c r="K36" i="82"/>
  <c r="K32" i="82"/>
  <c r="J32" i="84"/>
  <c r="J32" i="83"/>
  <c r="CU87" i="74"/>
  <c r="CU90" i="74"/>
  <c r="CT45" i="74"/>
  <c r="CT74" i="74" s="1"/>
  <c r="R74" i="74" s="1"/>
  <c r="K13" i="68" s="1"/>
  <c r="DK37" i="74"/>
  <c r="FX41" i="74"/>
  <c r="FX38" i="74"/>
  <c r="FX23" i="74"/>
  <c r="FX10" i="74"/>
  <c r="FX36" i="74"/>
  <c r="FX22" i="74"/>
  <c r="FX39" i="74"/>
  <c r="FX8" i="74"/>
  <c r="FX7" i="74"/>
  <c r="FX9" i="74"/>
  <c r="FX21" i="74"/>
  <c r="FX19" i="74"/>
  <c r="FX40" i="74"/>
  <c r="FX37" i="74"/>
  <c r="FX20" i="74"/>
  <c r="FX11" i="74"/>
  <c r="CV41" i="74"/>
  <c r="D41" i="74"/>
  <c r="DH74" i="74"/>
  <c r="J26" i="82" s="1"/>
  <c r="J26" i="84" s="1"/>
  <c r="CV38" i="74"/>
  <c r="D38" i="74"/>
  <c r="CV36" i="74"/>
  <c r="D36" i="74"/>
  <c r="CV39" i="74"/>
  <c r="D39" i="74"/>
  <c r="CV40" i="74"/>
  <c r="D40" i="74"/>
  <c r="CW35" i="74"/>
  <c r="C35" i="74" s="1"/>
  <c r="DJ35" i="74"/>
  <c r="DK35" i="74" s="1"/>
  <c r="I37" i="83"/>
  <c r="DH43" i="74"/>
  <c r="DH45" i="74" s="1"/>
  <c r="DH75" i="74" s="1"/>
  <c r="J37" i="82" s="1"/>
  <c r="J37" i="84" s="1"/>
  <c r="M37" i="84" s="1"/>
  <c r="D24" i="74"/>
  <c r="CV24" i="74"/>
  <c r="DI25" i="74"/>
  <c r="J26" i="73"/>
  <c r="J26" i="76" s="1"/>
  <c r="DU10" i="30"/>
  <c r="DU37" i="30" s="1"/>
  <c r="DU74" i="74"/>
  <c r="J25" i="82" s="1"/>
  <c r="J25" i="84" s="1"/>
  <c r="CU13" i="74"/>
  <c r="DV4" i="74"/>
  <c r="DV74" i="74" s="1"/>
  <c r="K25" i="82" s="1"/>
  <c r="K25" i="84" s="1"/>
  <c r="CU84" i="74"/>
  <c r="S16" i="32"/>
  <c r="FX4" i="74"/>
  <c r="D4" i="74"/>
  <c r="CV4" i="74"/>
  <c r="DU45" i="74"/>
  <c r="DT37" i="30"/>
  <c r="I37" i="73" s="1"/>
  <c r="I37" i="76" s="1"/>
  <c r="DG80" i="30"/>
  <c r="DV4" i="30"/>
  <c r="K36" i="73" s="1"/>
  <c r="DW4" i="30"/>
  <c r="DI13" i="74"/>
  <c r="U7" i="32"/>
  <c r="S48" i="32"/>
  <c r="E5" i="70"/>
  <c r="DE10" i="30"/>
  <c r="AZ4" i="30"/>
  <c r="DG4" i="30" s="1"/>
  <c r="T11" i="32"/>
  <c r="T16" i="32" s="1"/>
  <c r="AZ23" i="30"/>
  <c r="GK23" i="30" s="1"/>
  <c r="AZ14" i="30"/>
  <c r="DG14" i="30" s="1"/>
  <c r="DX14" i="30" s="1"/>
  <c r="AZ5" i="30"/>
  <c r="T10" i="32"/>
  <c r="AZ22" i="30"/>
  <c r="GK22" i="30" s="1"/>
  <c r="T12" i="32"/>
  <c r="AZ13" i="30"/>
  <c r="DG3" i="30"/>
  <c r="CR3" i="30" s="1"/>
  <c r="EN3" i="30" s="1"/>
  <c r="GZ18" i="30"/>
  <c r="GZ6" i="30"/>
  <c r="GZ27" i="30"/>
  <c r="BM27" i="30" s="1"/>
  <c r="GZ34" i="30"/>
  <c r="AZ27" i="30"/>
  <c r="GK27" i="30" s="1"/>
  <c r="AZ6" i="30"/>
  <c r="DX6" i="30" s="1"/>
  <c r="AZ18" i="30"/>
  <c r="L10" i="96"/>
  <c r="M3" i="96"/>
  <c r="L29" i="96"/>
  <c r="L18" i="96"/>
  <c r="L36" i="96"/>
  <c r="L36" i="98"/>
  <c r="L18" i="98"/>
  <c r="L29" i="98"/>
  <c r="L10" i="98"/>
  <c r="M3" i="98"/>
  <c r="L36" i="99"/>
  <c r="L29" i="99"/>
  <c r="L10" i="99"/>
  <c r="L18" i="99"/>
  <c r="M3" i="99"/>
  <c r="L29" i="97"/>
  <c r="L18" i="97"/>
  <c r="L10" i="97"/>
  <c r="M3" i="97"/>
  <c r="L36" i="97"/>
  <c r="L18" i="93"/>
  <c r="L36" i="93"/>
  <c r="L10" i="93"/>
  <c r="M3" i="93"/>
  <c r="L29" i="93"/>
  <c r="L29" i="101"/>
  <c r="L10" i="101"/>
  <c r="M3" i="101"/>
  <c r="L18" i="101"/>
  <c r="L36" i="101"/>
  <c r="M3" i="95"/>
  <c r="L10" i="95"/>
  <c r="L29" i="95"/>
  <c r="L36" i="95"/>
  <c r="L18" i="95"/>
  <c r="L36" i="103"/>
  <c r="L18" i="103"/>
  <c r="M3" i="103"/>
  <c r="L10" i="103"/>
  <c r="L29" i="103"/>
  <c r="L18" i="102"/>
  <c r="L10" i="102"/>
  <c r="L36" i="102"/>
  <c r="L29" i="102"/>
  <c r="M3" i="102"/>
  <c r="L10" i="100"/>
  <c r="L36" i="100"/>
  <c r="L29" i="100"/>
  <c r="L18" i="100"/>
  <c r="M3" i="100"/>
  <c r="L10" i="94"/>
  <c r="L18" i="94"/>
  <c r="M3" i="94"/>
  <c r="L29" i="94"/>
  <c r="L36" i="94"/>
  <c r="BN12" i="30"/>
  <c r="CC12" i="30" s="1"/>
  <c r="DG12" i="30" s="1"/>
  <c r="CR12" i="30" s="1"/>
  <c r="HA12" i="30"/>
  <c r="EQ32" i="30"/>
  <c r="M36" i="61"/>
  <c r="M10" i="61"/>
  <c r="M18" i="61"/>
  <c r="M29" i="61"/>
  <c r="N3" i="61"/>
  <c r="S21" i="30"/>
  <c r="AZ21" i="30" s="1"/>
  <c r="O3" i="66"/>
  <c r="O10" i="66" s="1"/>
  <c r="O4" i="65"/>
  <c r="O11" i="65" s="1"/>
  <c r="O4" i="59"/>
  <c r="O11" i="59" s="1"/>
  <c r="U3" i="30"/>
  <c r="T12" i="30"/>
  <c r="E4" i="70"/>
  <c r="DH83" i="30"/>
  <c r="S18" i="70"/>
  <c r="S19" i="70" s="1"/>
  <c r="K15" i="71"/>
  <c r="D6" i="70"/>
  <c r="DW14" i="30"/>
  <c r="BM7" i="70"/>
  <c r="BN7" i="70" s="1"/>
  <c r="BN6" i="70"/>
  <c r="BO6" i="70" s="1"/>
  <c r="E6" i="70"/>
  <c r="J9" i="63"/>
  <c r="J17" i="63" s="1"/>
  <c r="L10" i="71"/>
  <c r="M10" i="71" s="1"/>
  <c r="I13" i="59"/>
  <c r="J13" i="59"/>
  <c r="J16" i="59" s="1"/>
  <c r="J11" i="66" s="1"/>
  <c r="L12" i="83"/>
  <c r="H37" i="46"/>
  <c r="L16" i="68"/>
  <c r="L15" i="69" s="1"/>
  <c r="CU43" i="74"/>
  <c r="DI34" i="74"/>
  <c r="DK34" i="74" s="1"/>
  <c r="L17" i="59"/>
  <c r="L18" i="65"/>
  <c r="L30" i="83"/>
  <c r="L30" i="90"/>
  <c r="L21" i="90"/>
  <c r="L12" i="90"/>
  <c r="L30" i="87"/>
  <c r="L21" i="87"/>
  <c r="L12" i="87"/>
  <c r="L30" i="91"/>
  <c r="L21" i="91"/>
  <c r="L12" i="91"/>
  <c r="L12" i="84"/>
  <c r="L30" i="84"/>
  <c r="L21" i="84"/>
  <c r="L30" i="76"/>
  <c r="L12" i="76"/>
  <c r="L21" i="76"/>
  <c r="L30" i="89"/>
  <c r="L12" i="89"/>
  <c r="L21" i="89"/>
  <c r="L30" i="79"/>
  <c r="L21" i="79"/>
  <c r="L12" i="79"/>
  <c r="L30" i="78"/>
  <c r="L21" i="78"/>
  <c r="L12" i="78"/>
  <c r="L12" i="77"/>
  <c r="L21" i="77"/>
  <c r="L30" i="77"/>
  <c r="L21" i="88"/>
  <c r="L30" i="88"/>
  <c r="L12" i="88"/>
  <c r="L30" i="85"/>
  <c r="L12" i="85"/>
  <c r="L21" i="85"/>
  <c r="L30" i="86"/>
  <c r="L21" i="86"/>
  <c r="L12" i="86"/>
  <c r="DF70" i="30"/>
  <c r="R21" i="30"/>
  <c r="R30" i="30" s="1"/>
  <c r="FX24" i="74"/>
  <c r="L30" i="46"/>
  <c r="L12" i="73"/>
  <c r="DE3" i="30"/>
  <c r="CP3" i="30" s="1"/>
  <c r="EL3" i="30" s="1"/>
  <c r="GI3" i="30" s="1"/>
  <c r="GI12" i="30" s="1"/>
  <c r="GI21" i="30" s="1"/>
  <c r="GI30" i="30" s="1"/>
  <c r="GI39" i="30" s="1"/>
  <c r="GI45" i="30" s="1"/>
  <c r="H26" i="46"/>
  <c r="L21" i="73"/>
  <c r="GZ3" i="30"/>
  <c r="L30" i="82"/>
  <c r="L12" i="82"/>
  <c r="L21" i="46"/>
  <c r="AW30" i="30"/>
  <c r="BK30" i="30" s="1"/>
  <c r="BZ30" i="30" s="1"/>
  <c r="BL12" i="30"/>
  <c r="CA12" i="30" s="1"/>
  <c r="DV12" i="30" s="1"/>
  <c r="J13" i="65"/>
  <c r="J17" i="65" s="1"/>
  <c r="I13" i="65"/>
  <c r="BA19" i="70"/>
  <c r="BA21" i="70" s="1"/>
  <c r="H23" i="61"/>
  <c r="H23" i="94" s="1"/>
  <c r="J36" i="76"/>
  <c r="H26" i="83"/>
  <c r="H36" i="76"/>
  <c r="I26" i="73"/>
  <c r="I26" i="76" s="1"/>
  <c r="I36" i="76"/>
  <c r="L18" i="59"/>
  <c r="L36" i="59" s="1"/>
  <c r="DW32" i="30"/>
  <c r="EA32" i="30" s="1"/>
  <c r="FV45" i="74"/>
  <c r="R7" i="64"/>
  <c r="Q7" i="64"/>
  <c r="R5" i="64"/>
  <c r="L26" i="68"/>
  <c r="BC7" i="64"/>
  <c r="BO7" i="64" s="1"/>
  <c r="GY35" i="30"/>
  <c r="S15" i="32"/>
  <c r="FX5" i="74"/>
  <c r="FX6" i="74"/>
  <c r="Q4" i="64"/>
  <c r="BC4" i="64"/>
  <c r="GZ23" i="30"/>
  <c r="BM23" i="30" s="1"/>
  <c r="FX28" i="74"/>
  <c r="GY19" i="30"/>
  <c r="BB8" i="64"/>
  <c r="BC8" i="64" s="1"/>
  <c r="AX37" i="30"/>
  <c r="GZ14" i="30"/>
  <c r="FX34" i="74"/>
  <c r="GZ22" i="30"/>
  <c r="BM22" i="30" s="1"/>
  <c r="GJ22" i="30"/>
  <c r="FX35" i="74"/>
  <c r="GZ4" i="30"/>
  <c r="GZ31" i="30"/>
  <c r="AZ45" i="74"/>
  <c r="GY10" i="30"/>
  <c r="AY35" i="30"/>
  <c r="FW13" i="74"/>
  <c r="GY28" i="30"/>
  <c r="FK28" i="74"/>
  <c r="FL28" i="74" s="1"/>
  <c r="D35" i="74"/>
  <c r="FW43" i="74"/>
  <c r="D34" i="74"/>
  <c r="FW25" i="74"/>
  <c r="FW31" i="74"/>
  <c r="BC5" i="64"/>
  <c r="BO5" i="64" s="1"/>
  <c r="Q6" i="64"/>
  <c r="BA31" i="74"/>
  <c r="BB31" i="74" s="1"/>
  <c r="CW34" i="74"/>
  <c r="C34" i="74" s="1"/>
  <c r="BM6" i="64"/>
  <c r="BN6" i="64" s="1"/>
  <c r="BO6" i="64" s="1"/>
  <c r="D4" i="70"/>
  <c r="CV42" i="74"/>
  <c r="FX30" i="74"/>
  <c r="FX16" i="74"/>
  <c r="AY10" i="30"/>
  <c r="BB7" i="70"/>
  <c r="BC7" i="70" s="1"/>
  <c r="FX42" i="74"/>
  <c r="GZ5" i="30"/>
  <c r="GZ32" i="30"/>
  <c r="D5" i="70"/>
  <c r="FX17" i="74"/>
  <c r="FX29" i="74"/>
  <c r="GZ13" i="30"/>
  <c r="N19" i="64"/>
  <c r="N21" i="64" s="1"/>
  <c r="N24" i="64" s="1"/>
  <c r="N25" i="64" s="1"/>
  <c r="N26" i="64" s="1"/>
  <c r="FX18" i="74"/>
  <c r="AY28" i="30"/>
  <c r="AY19" i="30"/>
  <c r="BC4" i="70"/>
  <c r="BO4" i="70" s="1"/>
  <c r="BA43" i="74"/>
  <c r="BA13" i="74"/>
  <c r="BA25" i="74"/>
  <c r="BB25" i="74" s="1"/>
  <c r="DV35" i="30"/>
  <c r="L29" i="61"/>
  <c r="L10" i="61"/>
  <c r="L36" i="61"/>
  <c r="L18" i="61"/>
  <c r="FJ45" i="74"/>
  <c r="M9" i="71"/>
  <c r="GH3" i="30"/>
  <c r="GH12" i="30" s="1"/>
  <c r="GH21" i="30" s="1"/>
  <c r="GH30" i="30" s="1"/>
  <c r="GH39" i="30" s="1"/>
  <c r="GH45" i="30" s="1"/>
  <c r="BO5" i="70"/>
  <c r="DW31" i="30"/>
  <c r="EM31" i="30"/>
  <c r="EQ31" i="30" s="1"/>
  <c r="J25" i="73"/>
  <c r="EL35" i="30"/>
  <c r="EL37" i="30" s="1"/>
  <c r="DF3" i="30"/>
  <c r="CQ3" i="30" s="1"/>
  <c r="EM3" i="30" s="1"/>
  <c r="DB39" i="30"/>
  <c r="DC30" i="30"/>
  <c r="DC39" i="30" s="1"/>
  <c r="DT30" i="30"/>
  <c r="DT39" i="30" s="1"/>
  <c r="DD21" i="30"/>
  <c r="CO21" i="30" s="1"/>
  <c r="DU21" i="30"/>
  <c r="BL21" i="30"/>
  <c r="CA21" i="30" s="1"/>
  <c r="GY21" i="30"/>
  <c r="BM12" i="30"/>
  <c r="CB12" i="30" s="1"/>
  <c r="GZ12" i="30"/>
  <c r="AV45" i="30"/>
  <c r="O57" i="30"/>
  <c r="AV57" i="30" s="1"/>
  <c r="Q39" i="30"/>
  <c r="AX30" i="30"/>
  <c r="DS57" i="30"/>
  <c r="DB57" i="30"/>
  <c r="DS45" i="30"/>
  <c r="DB45" i="30"/>
  <c r="P45" i="30"/>
  <c r="AW39" i="30"/>
  <c r="R22" i="70"/>
  <c r="J7" i="71" s="1"/>
  <c r="BN4" i="64"/>
  <c r="Q22" i="70"/>
  <c r="Q23" i="70" s="1"/>
  <c r="BA25" i="64"/>
  <c r="C16" i="69"/>
  <c r="GI37" i="30"/>
  <c r="C8" i="71"/>
  <c r="DX5" i="30" l="1"/>
  <c r="DG5" i="30"/>
  <c r="K32" i="73"/>
  <c r="K32" i="46" s="1"/>
  <c r="J32" i="46"/>
  <c r="HA16" i="30"/>
  <c r="HA26" i="30"/>
  <c r="BN26" i="30" s="1"/>
  <c r="CR26" i="30" s="1"/>
  <c r="HA15" i="30"/>
  <c r="HA8" i="30"/>
  <c r="HA9" i="30"/>
  <c r="HA17" i="30"/>
  <c r="HA7" i="30"/>
  <c r="HA33" i="30"/>
  <c r="HA25" i="30"/>
  <c r="BN25" i="30" s="1"/>
  <c r="CR25" i="30" s="1"/>
  <c r="BO3" i="30"/>
  <c r="CD3" i="30" s="1"/>
  <c r="DY3" i="30" s="1"/>
  <c r="FU3" i="30" s="1"/>
  <c r="FU12" i="30" s="1"/>
  <c r="FU21" i="30" s="1"/>
  <c r="FU30" i="30" s="1"/>
  <c r="FU39" i="30" s="1"/>
  <c r="FU45" i="30" s="1"/>
  <c r="N30" i="88"/>
  <c r="N12" i="88"/>
  <c r="N21" i="88"/>
  <c r="N12" i="77"/>
  <c r="N21" i="77"/>
  <c r="N30" i="77"/>
  <c r="N12" i="89"/>
  <c r="N21" i="89"/>
  <c r="N30" i="89"/>
  <c r="N30" i="85"/>
  <c r="N21" i="85"/>
  <c r="N12" i="85"/>
  <c r="N21" i="78"/>
  <c r="N12" i="78"/>
  <c r="N30" i="78"/>
  <c r="N12" i="76"/>
  <c r="N30" i="76"/>
  <c r="N21" i="76"/>
  <c r="N30" i="86"/>
  <c r="N12" i="86"/>
  <c r="N21" i="86"/>
  <c r="N21" i="73"/>
  <c r="N30" i="73"/>
  <c r="BB3" i="30"/>
  <c r="BP3" i="30" s="1"/>
  <c r="CE3" i="30" s="1"/>
  <c r="DZ3" i="30" s="1"/>
  <c r="FV3" i="30" s="1"/>
  <c r="FV12" i="30" s="1"/>
  <c r="FV21" i="30" s="1"/>
  <c r="FV30" i="30" s="1"/>
  <c r="FV39" i="30" s="1"/>
  <c r="FV45" i="30" s="1"/>
  <c r="O4" i="86"/>
  <c r="O4" i="89"/>
  <c r="O4" i="77"/>
  <c r="O4" i="78"/>
  <c r="O4" i="79"/>
  <c r="O4" i="87"/>
  <c r="O4" i="91"/>
  <c r="O4" i="90"/>
  <c r="O4" i="85"/>
  <c r="O4" i="76"/>
  <c r="O4" i="73"/>
  <c r="O4" i="88"/>
  <c r="N21" i="90"/>
  <c r="N30" i="90"/>
  <c r="N12" i="90"/>
  <c r="N21" i="79"/>
  <c r="N12" i="79"/>
  <c r="N30" i="79"/>
  <c r="N30" i="91"/>
  <c r="N12" i="91"/>
  <c r="N21" i="91"/>
  <c r="N21" i="87"/>
  <c r="N12" i="87"/>
  <c r="N30" i="87"/>
  <c r="J25" i="76"/>
  <c r="J33" i="46"/>
  <c r="J37" i="73"/>
  <c r="J37" i="76" s="1"/>
  <c r="K33" i="73"/>
  <c r="K33" i="46" s="1"/>
  <c r="D13" i="74"/>
  <c r="DE37" i="30"/>
  <c r="S4" i="64"/>
  <c r="T4" i="64" s="1"/>
  <c r="S21" i="64"/>
  <c r="S24" i="64" s="1"/>
  <c r="D25" i="74"/>
  <c r="CW16" i="74"/>
  <c r="C16" i="74" s="1"/>
  <c r="DG19" i="30"/>
  <c r="DX13" i="30"/>
  <c r="DX19" i="30" s="1"/>
  <c r="BA32" i="30"/>
  <c r="DH32" i="30" s="1"/>
  <c r="BA34" i="30"/>
  <c r="DH34" i="30" s="1"/>
  <c r="BA31" i="30"/>
  <c r="DH31" i="30" s="1"/>
  <c r="DY31" i="30" s="1"/>
  <c r="U10" i="32"/>
  <c r="BA24" i="30"/>
  <c r="GL24" i="30" s="1"/>
  <c r="T15" i="32"/>
  <c r="HA24" i="30"/>
  <c r="BN24" i="30" s="1"/>
  <c r="CR24" i="30" s="1"/>
  <c r="L36" i="82"/>
  <c r="L36" i="84" s="1"/>
  <c r="L32" i="82"/>
  <c r="CV87" i="74"/>
  <c r="CV90" i="74"/>
  <c r="CU45" i="74"/>
  <c r="CU74" i="74" s="1"/>
  <c r="S74" i="74" s="1"/>
  <c r="L13" i="68" s="1"/>
  <c r="L15" i="68" s="1"/>
  <c r="L11" i="75" s="1"/>
  <c r="K32" i="84"/>
  <c r="K32" i="83"/>
  <c r="K12" i="69"/>
  <c r="R75" i="74"/>
  <c r="DJ39" i="74"/>
  <c r="DK39" i="74" s="1"/>
  <c r="CW39" i="74"/>
  <c r="C39" i="74" s="1"/>
  <c r="DJ41" i="74"/>
  <c r="DK41" i="74" s="1"/>
  <c r="CW41" i="74"/>
  <c r="C41" i="74" s="1"/>
  <c r="DJ40" i="74"/>
  <c r="DK40" i="74" s="1"/>
  <c r="CW40" i="74"/>
  <c r="C40" i="74" s="1"/>
  <c r="DJ36" i="74"/>
  <c r="DK36" i="74" s="1"/>
  <c r="CW36" i="74"/>
  <c r="C36" i="74" s="1"/>
  <c r="DJ38" i="74"/>
  <c r="DK38" i="74" s="1"/>
  <c r="CW38" i="74"/>
  <c r="C38" i="74" s="1"/>
  <c r="I37" i="46"/>
  <c r="CW42" i="74"/>
  <c r="C42" i="74" s="1"/>
  <c r="DJ42" i="74"/>
  <c r="CV25" i="74"/>
  <c r="CW25" i="74" s="1"/>
  <c r="CW24" i="74"/>
  <c r="C24" i="74" s="1"/>
  <c r="J25" i="83"/>
  <c r="DV13" i="74"/>
  <c r="DV45" i="74" s="1"/>
  <c r="DW4" i="74"/>
  <c r="DW13" i="74" s="1"/>
  <c r="DW45" i="74" s="1"/>
  <c r="CV84" i="74"/>
  <c r="DK4" i="74"/>
  <c r="C4" i="74" s="1"/>
  <c r="CW4" i="74"/>
  <c r="DJ13" i="74"/>
  <c r="HA6" i="30"/>
  <c r="DH80" i="30"/>
  <c r="DV10" i="30"/>
  <c r="DV37" i="30" s="1"/>
  <c r="K26" i="73"/>
  <c r="K26" i="76" s="1"/>
  <c r="HA5" i="30"/>
  <c r="HA32" i="30"/>
  <c r="BA6" i="30"/>
  <c r="DY6" i="30" s="1"/>
  <c r="CV13" i="74"/>
  <c r="CW13" i="74" s="1"/>
  <c r="V7" i="32"/>
  <c r="U48" i="32" s="1"/>
  <c r="T48" i="32"/>
  <c r="FD3" i="30"/>
  <c r="FD12" i="30" s="1"/>
  <c r="FD21" i="30" s="1"/>
  <c r="FD30" i="30" s="1"/>
  <c r="FD39" i="30" s="1"/>
  <c r="FD45" i="30" s="1"/>
  <c r="J37" i="83"/>
  <c r="M37" i="83" s="1"/>
  <c r="BA22" i="30"/>
  <c r="GL22" i="30" s="1"/>
  <c r="BA5" i="30"/>
  <c r="HA31" i="30"/>
  <c r="HA4" i="30"/>
  <c r="HA27" i="30"/>
  <c r="BN27" i="30" s="1"/>
  <c r="HA13" i="30"/>
  <c r="HA23" i="30"/>
  <c r="BN23" i="30" s="1"/>
  <c r="HA18" i="30"/>
  <c r="HA14" i="30"/>
  <c r="HA22" i="30"/>
  <c r="BN22" i="30" s="1"/>
  <c r="AZ35" i="30"/>
  <c r="CW5" i="74"/>
  <c r="DK5" i="74"/>
  <c r="C5" i="74" s="1"/>
  <c r="U12" i="32"/>
  <c r="BA23" i="30"/>
  <c r="GL23" i="30" s="1"/>
  <c r="BA18" i="30"/>
  <c r="BA13" i="30"/>
  <c r="BA4" i="30"/>
  <c r="DH4" i="30" s="1"/>
  <c r="BA27" i="30"/>
  <c r="GL27" i="30" s="1"/>
  <c r="U11" i="32"/>
  <c r="U16" i="32" s="1"/>
  <c r="BA14" i="30"/>
  <c r="DH14" i="30" s="1"/>
  <c r="DY14" i="30" s="1"/>
  <c r="U13" i="32"/>
  <c r="AZ19" i="30"/>
  <c r="N19" i="65" s="1"/>
  <c r="HA34" i="30"/>
  <c r="DH82" i="30"/>
  <c r="AZ10" i="30"/>
  <c r="AZ28" i="30"/>
  <c r="N28" i="59" s="1"/>
  <c r="GK28" i="30"/>
  <c r="GK37" i="30" s="1"/>
  <c r="DG34" i="30"/>
  <c r="DG35" i="30" s="1"/>
  <c r="M29" i="101"/>
  <c r="M18" i="101"/>
  <c r="N3" i="101"/>
  <c r="M36" i="101"/>
  <c r="M10" i="101"/>
  <c r="N3" i="93"/>
  <c r="M29" i="93"/>
  <c r="M10" i="93"/>
  <c r="M36" i="93"/>
  <c r="M18" i="93"/>
  <c r="M36" i="95"/>
  <c r="M10" i="95"/>
  <c r="M29" i="95"/>
  <c r="M18" i="95"/>
  <c r="N3" i="95"/>
  <c r="M29" i="97"/>
  <c r="M18" i="97"/>
  <c r="N3" i="97"/>
  <c r="M36" i="97"/>
  <c r="M10" i="97"/>
  <c r="M36" i="99"/>
  <c r="M10" i="99"/>
  <c r="M29" i="99"/>
  <c r="M18" i="99"/>
  <c r="N3" i="99"/>
  <c r="N3" i="98"/>
  <c r="M36" i="98"/>
  <c r="M18" i="98"/>
  <c r="M29" i="98"/>
  <c r="M10" i="98"/>
  <c r="M10" i="100"/>
  <c r="M29" i="100"/>
  <c r="M18" i="100"/>
  <c r="N3" i="100"/>
  <c r="M36" i="100"/>
  <c r="M36" i="103"/>
  <c r="M10" i="103"/>
  <c r="M29" i="103"/>
  <c r="M18" i="103"/>
  <c r="N3" i="103"/>
  <c r="M10" i="96"/>
  <c r="M29" i="96"/>
  <c r="M18" i="96"/>
  <c r="N3" i="96"/>
  <c r="M36" i="96"/>
  <c r="DX12" i="30"/>
  <c r="M10" i="94"/>
  <c r="M36" i="94"/>
  <c r="M29" i="94"/>
  <c r="M18" i="94"/>
  <c r="N3" i="94"/>
  <c r="N3" i="102"/>
  <c r="M18" i="102"/>
  <c r="M36" i="102"/>
  <c r="M29" i="102"/>
  <c r="M10" i="102"/>
  <c r="I17" i="65"/>
  <c r="I16" i="59"/>
  <c r="DX31" i="30"/>
  <c r="DX35" i="30" s="1"/>
  <c r="BN21" i="30"/>
  <c r="CC21" i="30" s="1"/>
  <c r="DG21" i="30" s="1"/>
  <c r="CR21" i="30" s="1"/>
  <c r="HA21" i="30"/>
  <c r="EN12" i="30"/>
  <c r="EN21" i="30" s="1"/>
  <c r="EN30" i="30" s="1"/>
  <c r="EN39" i="30" s="1"/>
  <c r="EN45" i="30" s="1"/>
  <c r="GK3" i="30"/>
  <c r="GK12" i="30" s="1"/>
  <c r="GK21" i="30" s="1"/>
  <c r="GK30" i="30" s="1"/>
  <c r="GK39" i="30" s="1"/>
  <c r="GK45" i="30" s="1"/>
  <c r="DF10" i="30"/>
  <c r="T21" i="30"/>
  <c r="BA12" i="30"/>
  <c r="U12" i="30"/>
  <c r="P4" i="65"/>
  <c r="P11" i="65" s="1"/>
  <c r="P4" i="59"/>
  <c r="P11" i="59" s="1"/>
  <c r="P3" i="66"/>
  <c r="P10" i="66" s="1"/>
  <c r="S30" i="30"/>
  <c r="AZ30" i="30" s="1"/>
  <c r="O3" i="61"/>
  <c r="N36" i="61"/>
  <c r="N10" i="61"/>
  <c r="N18" i="61"/>
  <c r="N29" i="61"/>
  <c r="F4" i="70"/>
  <c r="G4" i="70" s="1"/>
  <c r="L11" i="71"/>
  <c r="M11" i="71" s="1"/>
  <c r="F6" i="70"/>
  <c r="G6" i="70" s="1"/>
  <c r="E7" i="70"/>
  <c r="DF19" i="30"/>
  <c r="DW5" i="30"/>
  <c r="L36" i="73" s="1"/>
  <c r="K13" i="59"/>
  <c r="K16" i="59" s="1"/>
  <c r="BB43" i="74"/>
  <c r="M16" i="68"/>
  <c r="M15" i="69" s="1"/>
  <c r="C15" i="69" s="1"/>
  <c r="DI43" i="74"/>
  <c r="DI45" i="74" s="1"/>
  <c r="DI75" i="74" s="1"/>
  <c r="DI74" i="74"/>
  <c r="M17" i="59"/>
  <c r="M18" i="65"/>
  <c r="DG70" i="30"/>
  <c r="AY21" i="30"/>
  <c r="GZ21" i="30" s="1"/>
  <c r="FB3" i="30"/>
  <c r="FB12" i="30" s="1"/>
  <c r="FB21" i="30" s="1"/>
  <c r="FB30" i="30" s="1"/>
  <c r="FB39" i="30" s="1"/>
  <c r="FB45" i="30" s="1"/>
  <c r="EL12" i="30"/>
  <c r="EL21" i="30" s="1"/>
  <c r="EL30" i="30" s="1"/>
  <c r="EL39" i="30" s="1"/>
  <c r="EL45" i="30" s="1"/>
  <c r="I38" i="76"/>
  <c r="I42" i="76" s="1"/>
  <c r="GX30" i="30"/>
  <c r="DE12" i="30"/>
  <c r="CP12" i="30" s="1"/>
  <c r="K13" i="65"/>
  <c r="K17" i="65" s="1"/>
  <c r="H36" i="46"/>
  <c r="H38" i="46" s="1"/>
  <c r="H42" i="46" s="1"/>
  <c r="L13" i="66"/>
  <c r="J36" i="46"/>
  <c r="J23" i="61"/>
  <c r="J23" i="94" s="1"/>
  <c r="J26" i="46"/>
  <c r="I38" i="82"/>
  <c r="I38" i="84"/>
  <c r="I42" i="84" s="1"/>
  <c r="I36" i="83"/>
  <c r="I38" i="83" s="1"/>
  <c r="I42" i="83" s="1"/>
  <c r="I26" i="83"/>
  <c r="K25" i="83"/>
  <c r="I38" i="73"/>
  <c r="I42" i="73" s="1"/>
  <c r="J26" i="83"/>
  <c r="J36" i="83"/>
  <c r="J38" i="84"/>
  <c r="J42" i="84" s="1"/>
  <c r="J38" i="82"/>
  <c r="K36" i="76"/>
  <c r="I23" i="61"/>
  <c r="I23" i="94" s="1"/>
  <c r="I36" i="46"/>
  <c r="H38" i="73"/>
  <c r="H42" i="73" s="1"/>
  <c r="I26" i="46"/>
  <c r="H38" i="82"/>
  <c r="H36" i="83"/>
  <c r="S7" i="64"/>
  <c r="T7" i="64" s="1"/>
  <c r="GJ28" i="30"/>
  <c r="GJ37" i="30" s="1"/>
  <c r="S5" i="64"/>
  <c r="T5" i="64" s="1"/>
  <c r="BO4" i="64"/>
  <c r="D43" i="74"/>
  <c r="BB13" i="74"/>
  <c r="Q8" i="64"/>
  <c r="D31" i="74"/>
  <c r="D7" i="70"/>
  <c r="DF35" i="30"/>
  <c r="FK31" i="74"/>
  <c r="FK45" i="74" s="1"/>
  <c r="GZ28" i="30"/>
  <c r="CV43" i="74"/>
  <c r="GZ19" i="30"/>
  <c r="FW45" i="74"/>
  <c r="FX31" i="74"/>
  <c r="R6" i="64"/>
  <c r="S6" i="64" s="1"/>
  <c r="T6" i="64" s="1"/>
  <c r="FX13" i="74"/>
  <c r="FX43" i="74"/>
  <c r="BM8" i="64"/>
  <c r="BN8" i="64" s="1"/>
  <c r="BO8" i="64" s="1"/>
  <c r="GZ10" i="30"/>
  <c r="M19" i="65"/>
  <c r="GZ35" i="30"/>
  <c r="AY37" i="30"/>
  <c r="M28" i="59"/>
  <c r="T18" i="70"/>
  <c r="T19" i="70" s="1"/>
  <c r="T20" i="70" s="1"/>
  <c r="M26" i="68"/>
  <c r="FX25" i="74"/>
  <c r="F5" i="70"/>
  <c r="G5" i="70" s="1"/>
  <c r="BA45" i="74"/>
  <c r="BB45" i="74" s="1"/>
  <c r="K25" i="70"/>
  <c r="BB19" i="70"/>
  <c r="BB21" i="70" s="1"/>
  <c r="BC21" i="70" s="1"/>
  <c r="M18" i="59"/>
  <c r="J22" i="61"/>
  <c r="J22" i="94" s="1"/>
  <c r="FC3" i="30"/>
  <c r="FC12" i="30" s="1"/>
  <c r="FC21" i="30" s="1"/>
  <c r="FC30" i="30" s="1"/>
  <c r="FC39" i="30" s="1"/>
  <c r="FC45" i="30" s="1"/>
  <c r="K25" i="73"/>
  <c r="K25" i="76" s="1"/>
  <c r="J25" i="46"/>
  <c r="EM35" i="30"/>
  <c r="EM37" i="30" s="1"/>
  <c r="CN30" i="30"/>
  <c r="DF12" i="30"/>
  <c r="CQ12" i="30" s="1"/>
  <c r="DW12" i="30"/>
  <c r="DE21" i="30"/>
  <c r="CP21" i="30" s="1"/>
  <c r="DV21" i="30"/>
  <c r="DU30" i="30"/>
  <c r="DU39" i="30" s="1"/>
  <c r="DD30" i="30"/>
  <c r="CO30" i="30" s="1"/>
  <c r="BL30" i="30"/>
  <c r="CA30" i="30" s="1"/>
  <c r="GY30" i="30"/>
  <c r="AW45" i="30"/>
  <c r="P57" i="30"/>
  <c r="AW57" i="30" s="1"/>
  <c r="AY30" i="30"/>
  <c r="R39" i="30"/>
  <c r="DC57" i="30"/>
  <c r="DT57" i="30"/>
  <c r="Q45" i="30"/>
  <c r="AX39" i="30"/>
  <c r="GJ3" i="30"/>
  <c r="GJ12" i="30" s="1"/>
  <c r="GJ21" i="30" s="1"/>
  <c r="GJ30" i="30" s="1"/>
  <c r="GJ39" i="30" s="1"/>
  <c r="GJ45" i="30" s="1"/>
  <c r="EM12" i="30"/>
  <c r="EM21" i="30" s="1"/>
  <c r="EM30" i="30" s="1"/>
  <c r="EM39" i="30" s="1"/>
  <c r="EM45" i="30" s="1"/>
  <c r="DC45" i="30"/>
  <c r="DT45" i="30"/>
  <c r="BO7" i="70"/>
  <c r="I4" i="71"/>
  <c r="BA33" i="64"/>
  <c r="I7" i="71"/>
  <c r="R23" i="70"/>
  <c r="J4" i="71" s="1"/>
  <c r="J6" i="71" s="1"/>
  <c r="J8" i="71" s="1"/>
  <c r="J16" i="71" s="1"/>
  <c r="J18" i="71" s="1"/>
  <c r="N29" i="64"/>
  <c r="N30" i="64" s="1"/>
  <c r="N31" i="64" s="1"/>
  <c r="N32" i="64" s="1"/>
  <c r="S20" i="70"/>
  <c r="S21" i="70" s="1"/>
  <c r="C17" i="68"/>
  <c r="K15" i="68"/>
  <c r="K11" i="75" s="1"/>
  <c r="C16" i="71"/>
  <c r="DY5" i="30" l="1"/>
  <c r="DH5" i="30"/>
  <c r="DH3" i="30"/>
  <c r="CS3" i="30" s="1"/>
  <c r="EO3" i="30" s="1"/>
  <c r="K32" i="76"/>
  <c r="HB26" i="30"/>
  <c r="BO26" i="30" s="1"/>
  <c r="CS26" i="30" s="1"/>
  <c r="HB15" i="30"/>
  <c r="HB8" i="30"/>
  <c r="HB17" i="30"/>
  <c r="HB9" i="30"/>
  <c r="HB7" i="30"/>
  <c r="HB33" i="30"/>
  <c r="HB25" i="30"/>
  <c r="BO25" i="30" s="1"/>
  <c r="CS25" i="30" s="1"/>
  <c r="HB16" i="30"/>
  <c r="HC3" i="30"/>
  <c r="O12" i="91"/>
  <c r="O30" i="91"/>
  <c r="O21" i="91"/>
  <c r="O21" i="79"/>
  <c r="O12" i="79"/>
  <c r="O30" i="79"/>
  <c r="O30" i="88"/>
  <c r="O12" i="88"/>
  <c r="O21" i="88"/>
  <c r="O21" i="78"/>
  <c r="O12" i="78"/>
  <c r="O30" i="78"/>
  <c r="O12" i="87"/>
  <c r="O21" i="87"/>
  <c r="O30" i="87"/>
  <c r="O21" i="73"/>
  <c r="O30" i="73"/>
  <c r="O21" i="77"/>
  <c r="O12" i="77"/>
  <c r="O30" i="77"/>
  <c r="O30" i="90"/>
  <c r="O21" i="90"/>
  <c r="O12" i="90"/>
  <c r="O12" i="76"/>
  <c r="O30" i="76"/>
  <c r="O21" i="76"/>
  <c r="O21" i="89"/>
  <c r="O12" i="89"/>
  <c r="O30" i="89"/>
  <c r="O30" i="85"/>
  <c r="O21" i="85"/>
  <c r="O12" i="85"/>
  <c r="O21" i="86"/>
  <c r="O30" i="86"/>
  <c r="O12" i="86"/>
  <c r="K33" i="76"/>
  <c r="L32" i="73"/>
  <c r="J38" i="76"/>
  <c r="J42" i="76" s="1"/>
  <c r="J37" i="46"/>
  <c r="J38" i="46" s="1"/>
  <c r="J42" i="46" s="1"/>
  <c r="J38" i="73"/>
  <c r="J42" i="73" s="1"/>
  <c r="K37" i="73"/>
  <c r="K37" i="76" s="1"/>
  <c r="DH19" i="30"/>
  <c r="DY13" i="30"/>
  <c r="DY19" i="30" s="1"/>
  <c r="HB34" i="30"/>
  <c r="BB34" i="30"/>
  <c r="DI34" i="30" s="1"/>
  <c r="DJ34" i="30" s="1"/>
  <c r="C34" i="30" s="1"/>
  <c r="BB32" i="30"/>
  <c r="D32" i="30" s="1"/>
  <c r="BB31" i="30"/>
  <c r="D31" i="30" s="1"/>
  <c r="BB18" i="30"/>
  <c r="D18" i="30" s="1"/>
  <c r="BB24" i="30"/>
  <c r="U15" i="32"/>
  <c r="HB24" i="30"/>
  <c r="BO24" i="30" s="1"/>
  <c r="CS24" i="30" s="1"/>
  <c r="I38" i="46"/>
  <c r="I42" i="46" s="1"/>
  <c r="I42" i="82"/>
  <c r="I5" i="82"/>
  <c r="H42" i="82"/>
  <c r="H5" i="82"/>
  <c r="J42" i="82"/>
  <c r="J5" i="82"/>
  <c r="S75" i="74"/>
  <c r="L12" i="69"/>
  <c r="L14" i="69" s="1"/>
  <c r="L32" i="84"/>
  <c r="N32" i="84" s="1"/>
  <c r="L32" i="83"/>
  <c r="N32" i="83" s="1"/>
  <c r="M32" i="82"/>
  <c r="C43" i="74"/>
  <c r="DJ74" i="74"/>
  <c r="L26" i="82" s="1"/>
  <c r="L26" i="84" s="1"/>
  <c r="CW43" i="74"/>
  <c r="CW45" i="74" s="1"/>
  <c r="K26" i="82"/>
  <c r="K26" i="84" s="1"/>
  <c r="C26" i="68"/>
  <c r="DJ43" i="74"/>
  <c r="DK42" i="74"/>
  <c r="DK43" i="74" s="1"/>
  <c r="DJ25" i="74"/>
  <c r="DK25" i="74" s="1"/>
  <c r="DK24" i="74"/>
  <c r="C25" i="74" s="1"/>
  <c r="DK13" i="74"/>
  <c r="C13" i="74"/>
  <c r="DW74" i="74"/>
  <c r="L25" i="82" s="1"/>
  <c r="L25" i="84" s="1"/>
  <c r="N25" i="84" s="1"/>
  <c r="DX4" i="74"/>
  <c r="DX74" i="74" s="1"/>
  <c r="DX13" i="74"/>
  <c r="DX45" i="74" s="1"/>
  <c r="BB22" i="30"/>
  <c r="GM22" i="30" s="1"/>
  <c r="DJ80" i="30"/>
  <c r="DJ83" i="30"/>
  <c r="CV45" i="74"/>
  <c r="CV74" i="74" s="1"/>
  <c r="T74" i="74" s="1"/>
  <c r="M13" i="68" s="1"/>
  <c r="M15" i="68" s="1"/>
  <c r="BB4" i="30"/>
  <c r="V12" i="32"/>
  <c r="DJ82" i="30"/>
  <c r="DY4" i="30"/>
  <c r="N33" i="73" s="1"/>
  <c r="N33" i="76" s="1"/>
  <c r="DH10" i="30"/>
  <c r="J38" i="83"/>
  <c r="J42" i="83" s="1"/>
  <c r="BA35" i="30"/>
  <c r="HA10" i="30"/>
  <c r="V10" i="32"/>
  <c r="BB6" i="30"/>
  <c r="HB13" i="30"/>
  <c r="BB5" i="30"/>
  <c r="V11" i="32"/>
  <c r="V16" i="32" s="1"/>
  <c r="BB23" i="30"/>
  <c r="D23" i="30" s="1"/>
  <c r="BB14" i="30"/>
  <c r="HB18" i="30"/>
  <c r="BB27" i="30"/>
  <c r="GM27" i="30" s="1"/>
  <c r="GN27" i="30" s="1"/>
  <c r="V13" i="32"/>
  <c r="BB13" i="30"/>
  <c r="HA35" i="30"/>
  <c r="HA28" i="30"/>
  <c r="HA19" i="30"/>
  <c r="HB5" i="30"/>
  <c r="HB27" i="30"/>
  <c r="BO27" i="30" s="1"/>
  <c r="HB22" i="30"/>
  <c r="BO22" i="30" s="1"/>
  <c r="N18" i="65"/>
  <c r="HB4" i="30"/>
  <c r="HB6" i="30"/>
  <c r="N18" i="59"/>
  <c r="N13" i="66" s="1"/>
  <c r="BA28" i="30"/>
  <c r="O28" i="59" s="1"/>
  <c r="BA19" i="30"/>
  <c r="O19" i="65" s="1"/>
  <c r="BA10" i="30"/>
  <c r="HB31" i="30"/>
  <c r="HB14" i="30"/>
  <c r="HB32" i="30"/>
  <c r="HB23" i="30"/>
  <c r="BO23" i="30" s="1"/>
  <c r="AZ37" i="30"/>
  <c r="N17" i="59"/>
  <c r="DH70" i="30"/>
  <c r="L33" i="73"/>
  <c r="N10" i="102"/>
  <c r="N29" i="102"/>
  <c r="N18" i="102"/>
  <c r="N36" i="102"/>
  <c r="O3" i="102"/>
  <c r="N29" i="96"/>
  <c r="N10" i="96"/>
  <c r="N18" i="96"/>
  <c r="N36" i="96"/>
  <c r="O3" i="96"/>
  <c r="N29" i="103"/>
  <c r="O3" i="103"/>
  <c r="N10" i="103"/>
  <c r="N18" i="103"/>
  <c r="N36" i="103"/>
  <c r="N29" i="100"/>
  <c r="N36" i="100"/>
  <c r="O3" i="100"/>
  <c r="N10" i="100"/>
  <c r="N18" i="100"/>
  <c r="N10" i="98"/>
  <c r="O3" i="98"/>
  <c r="N18" i="98"/>
  <c r="N29" i="98"/>
  <c r="N36" i="98"/>
  <c r="N36" i="97"/>
  <c r="N18" i="97"/>
  <c r="N10" i="97"/>
  <c r="N29" i="97"/>
  <c r="O3" i="97"/>
  <c r="N10" i="93"/>
  <c r="N36" i="93"/>
  <c r="O3" i="93"/>
  <c r="N29" i="93"/>
  <c r="N18" i="93"/>
  <c r="N36" i="94"/>
  <c r="N29" i="94"/>
  <c r="N10" i="94"/>
  <c r="O3" i="94"/>
  <c r="N18" i="94"/>
  <c r="N18" i="95"/>
  <c r="N29" i="95"/>
  <c r="O3" i="95"/>
  <c r="N36" i="95"/>
  <c r="N10" i="95"/>
  <c r="N36" i="101"/>
  <c r="O3" i="101"/>
  <c r="N18" i="101"/>
  <c r="N29" i="101"/>
  <c r="N10" i="101"/>
  <c r="N18" i="99"/>
  <c r="N36" i="99"/>
  <c r="N10" i="99"/>
  <c r="N29" i="99"/>
  <c r="O3" i="99"/>
  <c r="FE3" i="30"/>
  <c r="FE12" i="30" s="1"/>
  <c r="FE21" i="30" s="1"/>
  <c r="FE30" i="30" s="1"/>
  <c r="FE39" i="30" s="1"/>
  <c r="FE45" i="30" s="1"/>
  <c r="DI3" i="30"/>
  <c r="FF3" i="30" s="1"/>
  <c r="FF12" i="30" s="1"/>
  <c r="FF21" i="30" s="1"/>
  <c r="FF30" i="30" s="1"/>
  <c r="FF39" i="30" s="1"/>
  <c r="FF45" i="30" s="1"/>
  <c r="I11" i="66"/>
  <c r="DX21" i="30"/>
  <c r="DY35" i="30"/>
  <c r="BO12" i="30"/>
  <c r="CD12" i="30" s="1"/>
  <c r="DY12" i="30" s="1"/>
  <c r="HB12" i="30"/>
  <c r="EO12" i="30"/>
  <c r="EO21" i="30" s="1"/>
  <c r="EO30" i="30" s="1"/>
  <c r="EO39" i="30" s="1"/>
  <c r="EO45" i="30" s="1"/>
  <c r="GL3" i="30"/>
  <c r="GL12" i="30" s="1"/>
  <c r="GL21" i="30" s="1"/>
  <c r="GL30" i="30" s="1"/>
  <c r="GL39" i="30" s="1"/>
  <c r="GL45" i="30" s="1"/>
  <c r="GL28" i="30"/>
  <c r="GL37" i="30" s="1"/>
  <c r="BN30" i="30"/>
  <c r="CC30" i="30" s="1"/>
  <c r="DG30" i="30" s="1"/>
  <c r="CR30" i="30" s="1"/>
  <c r="HA30" i="30"/>
  <c r="DH35" i="30"/>
  <c r="U21" i="30"/>
  <c r="BB12" i="30"/>
  <c r="T30" i="30"/>
  <c r="BA21" i="30"/>
  <c r="O36" i="61"/>
  <c r="O29" i="61"/>
  <c r="O10" i="61"/>
  <c r="O18" i="61"/>
  <c r="S39" i="30"/>
  <c r="AZ39" i="30" s="1"/>
  <c r="DF37" i="30"/>
  <c r="K9" i="63"/>
  <c r="K17" i="63" s="1"/>
  <c r="L15" i="71"/>
  <c r="M15" i="71" s="1"/>
  <c r="BM21" i="30"/>
  <c r="CB21" i="30" s="1"/>
  <c r="DF21" i="30" s="1"/>
  <c r="CQ21" i="30" s="1"/>
  <c r="DW10" i="30"/>
  <c r="L13" i="65"/>
  <c r="L17" i="65" s="1"/>
  <c r="K36" i="84"/>
  <c r="K37" i="82"/>
  <c r="K38" i="82" s="1"/>
  <c r="H38" i="76"/>
  <c r="H42" i="76" s="1"/>
  <c r="L13" i="59"/>
  <c r="L16" i="59" s="1"/>
  <c r="L11" i="66" s="1"/>
  <c r="M36" i="46"/>
  <c r="K23" i="61"/>
  <c r="K23" i="94" s="1"/>
  <c r="K26" i="46"/>
  <c r="C16" i="68"/>
  <c r="K36" i="83"/>
  <c r="K36" i="46"/>
  <c r="H38" i="83"/>
  <c r="H42" i="83" s="1"/>
  <c r="M36" i="83"/>
  <c r="M38" i="83" s="1"/>
  <c r="M42" i="83" s="1"/>
  <c r="M36" i="84"/>
  <c r="M38" i="84" s="1"/>
  <c r="M42" i="84" s="1"/>
  <c r="H38" i="84"/>
  <c r="H42" i="84" s="1"/>
  <c r="D45" i="74"/>
  <c r="O19" i="64"/>
  <c r="O21" i="64" s="1"/>
  <c r="O24" i="64" s="1"/>
  <c r="O25" i="64" s="1"/>
  <c r="O26" i="64" s="1"/>
  <c r="O29" i="64" s="1"/>
  <c r="O30" i="64" s="1"/>
  <c r="O31" i="64" s="1"/>
  <c r="O32" i="64" s="1"/>
  <c r="DW19" i="30"/>
  <c r="DW35" i="30"/>
  <c r="FL31" i="74"/>
  <c r="FL45" i="74" s="1"/>
  <c r="R8" i="64"/>
  <c r="F18" i="70"/>
  <c r="S8" i="64"/>
  <c r="FX45" i="74"/>
  <c r="E80" i="74" s="1"/>
  <c r="BB25" i="64"/>
  <c r="BC25" i="64" s="1"/>
  <c r="BC19" i="70"/>
  <c r="F7" i="70"/>
  <c r="M13" i="66"/>
  <c r="M36" i="59"/>
  <c r="K25" i="46"/>
  <c r="K22" i="61"/>
  <c r="K22" i="94" s="1"/>
  <c r="E36" i="63"/>
  <c r="E46" i="63" s="1"/>
  <c r="H36" i="63"/>
  <c r="H46" i="63" s="1"/>
  <c r="EQ35" i="30"/>
  <c r="EQ37" i="30" s="1"/>
  <c r="L25" i="73"/>
  <c r="L25" i="76" s="1"/>
  <c r="DE30" i="30"/>
  <c r="CP30" i="30" s="1"/>
  <c r="DV30" i="30"/>
  <c r="DV39" i="30" s="1"/>
  <c r="BM30" i="30"/>
  <c r="CB30" i="30" s="1"/>
  <c r="GZ30" i="30"/>
  <c r="DD39" i="30"/>
  <c r="F20" i="70"/>
  <c r="F19" i="70"/>
  <c r="Q57" i="30"/>
  <c r="AX57" i="30" s="1"/>
  <c r="AX45" i="30"/>
  <c r="DD57" i="30"/>
  <c r="DU57" i="30"/>
  <c r="AY39" i="30"/>
  <c r="R45" i="30"/>
  <c r="DD45" i="30"/>
  <c r="DU45" i="30"/>
  <c r="T21" i="70"/>
  <c r="F21" i="70" s="1"/>
  <c r="S22" i="70"/>
  <c r="S23" i="70" s="1"/>
  <c r="K14" i="69"/>
  <c r="K11" i="66"/>
  <c r="I6" i="71"/>
  <c r="C18" i="71"/>
  <c r="D5" i="30" l="1"/>
  <c r="DI5" i="30"/>
  <c r="N32" i="73"/>
  <c r="N32" i="76" s="1"/>
  <c r="HC15" i="30"/>
  <c r="HC8" i="30"/>
  <c r="HC17" i="30"/>
  <c r="HC9" i="30"/>
  <c r="HC7" i="30"/>
  <c r="HC33" i="30"/>
  <c r="HC25" i="30"/>
  <c r="BP25" i="30" s="1"/>
  <c r="CT25" i="30" s="1"/>
  <c r="HC16" i="30"/>
  <c r="HC26" i="30"/>
  <c r="BP26" i="30" s="1"/>
  <c r="CT26" i="30" s="1"/>
  <c r="L32" i="46"/>
  <c r="N32" i="46" s="1"/>
  <c r="K38" i="76"/>
  <c r="K42" i="76" s="1"/>
  <c r="DY10" i="30"/>
  <c r="DY37" i="30" s="1"/>
  <c r="N36" i="73"/>
  <c r="N36" i="76" s="1"/>
  <c r="L32" i="76"/>
  <c r="P25" i="73"/>
  <c r="M37" i="46"/>
  <c r="M38" i="46" s="1"/>
  <c r="M42" i="46" s="1"/>
  <c r="K38" i="73"/>
  <c r="K42" i="73" s="1"/>
  <c r="K37" i="46"/>
  <c r="K38" i="46" s="1"/>
  <c r="K42" i="46" s="1"/>
  <c r="D14" i="30"/>
  <c r="DI14" i="30"/>
  <c r="DI19" i="30" s="1"/>
  <c r="DJ19" i="30" s="1"/>
  <c r="DZ13" i="30"/>
  <c r="DJ13" i="30"/>
  <c r="D6" i="30"/>
  <c r="DI4" i="30"/>
  <c r="DK83" i="30" s="1"/>
  <c r="V15" i="32"/>
  <c r="HC24" i="30"/>
  <c r="BP24" i="30" s="1"/>
  <c r="GM24" i="30"/>
  <c r="GN24" i="30" s="1"/>
  <c r="D24" i="30"/>
  <c r="HC32" i="30"/>
  <c r="HC13" i="30"/>
  <c r="HC18" i="30"/>
  <c r="K42" i="82"/>
  <c r="K5" i="82"/>
  <c r="C74" i="74"/>
  <c r="C45" i="74"/>
  <c r="K26" i="83"/>
  <c r="D22" i="30"/>
  <c r="DK74" i="74"/>
  <c r="DK45" i="74"/>
  <c r="DK75" i="74" s="1"/>
  <c r="DJ45" i="74"/>
  <c r="DJ75" i="74" s="1"/>
  <c r="L37" i="82" s="1"/>
  <c r="L37" i="84" s="1"/>
  <c r="M25" i="82"/>
  <c r="L25" i="83"/>
  <c r="N25" i="83" s="1"/>
  <c r="D4" i="30"/>
  <c r="HC31" i="30"/>
  <c r="DI31" i="30"/>
  <c r="DJ31" i="30" s="1"/>
  <c r="CW74" i="74"/>
  <c r="F74" i="74"/>
  <c r="E82" i="74" s="1"/>
  <c r="T75" i="74"/>
  <c r="M12" i="69"/>
  <c r="M14" i="69" s="1"/>
  <c r="C14" i="69" s="1"/>
  <c r="HC22" i="30"/>
  <c r="BP22" i="30" s="1"/>
  <c r="HC4" i="30"/>
  <c r="HC27" i="30"/>
  <c r="BP27" i="30" s="1"/>
  <c r="HC23" i="30"/>
  <c r="BP23" i="30" s="1"/>
  <c r="HC6" i="30"/>
  <c r="HC5" i="30"/>
  <c r="HC14" i="30"/>
  <c r="HC34" i="30"/>
  <c r="DK80" i="30"/>
  <c r="D27" i="30"/>
  <c r="DH37" i="30"/>
  <c r="BB19" i="30"/>
  <c r="P19" i="65" s="1"/>
  <c r="C19" i="65" s="1"/>
  <c r="DI32" i="30"/>
  <c r="GM23" i="30"/>
  <c r="GN23" i="30" s="1"/>
  <c r="D13" i="30"/>
  <c r="N36" i="59"/>
  <c r="O18" i="59"/>
  <c r="BB35" i="30"/>
  <c r="BC35" i="30" s="1"/>
  <c r="D34" i="30"/>
  <c r="HB19" i="30"/>
  <c r="HA37" i="30"/>
  <c r="BB28" i="30"/>
  <c r="P28" i="59" s="1"/>
  <c r="C28" i="59" s="1"/>
  <c r="BB10" i="30"/>
  <c r="HB10" i="30"/>
  <c r="HB28" i="30"/>
  <c r="DI70" i="30"/>
  <c r="DZ5" i="30"/>
  <c r="DJ5" i="30"/>
  <c r="BA37" i="30"/>
  <c r="O18" i="65"/>
  <c r="O17" i="59"/>
  <c r="HB35" i="30"/>
  <c r="L33" i="46"/>
  <c r="N33" i="46" s="1"/>
  <c r="L33" i="76"/>
  <c r="O18" i="97"/>
  <c r="O36" i="97"/>
  <c r="O10" i="97"/>
  <c r="O29" i="97"/>
  <c r="O18" i="100"/>
  <c r="O10" i="100"/>
  <c r="O29" i="100"/>
  <c r="O36" i="100"/>
  <c r="O18" i="96"/>
  <c r="O29" i="96"/>
  <c r="O36" i="96"/>
  <c r="O10" i="96"/>
  <c r="O18" i="103"/>
  <c r="O36" i="103"/>
  <c r="O10" i="103"/>
  <c r="O29" i="103"/>
  <c r="O18" i="99"/>
  <c r="O36" i="99"/>
  <c r="O10" i="99"/>
  <c r="O29" i="99"/>
  <c r="O18" i="101"/>
  <c r="O29" i="101"/>
  <c r="O36" i="101"/>
  <c r="O10" i="101"/>
  <c r="O18" i="95"/>
  <c r="O29" i="95"/>
  <c r="O10" i="95"/>
  <c r="O36" i="95"/>
  <c r="O10" i="94"/>
  <c r="O29" i="94"/>
  <c r="O36" i="94"/>
  <c r="O18" i="94"/>
  <c r="O18" i="98"/>
  <c r="O29" i="98"/>
  <c r="O36" i="98"/>
  <c r="O10" i="98"/>
  <c r="O36" i="93"/>
  <c r="O29" i="93"/>
  <c r="O10" i="93"/>
  <c r="O18" i="93"/>
  <c r="O18" i="102"/>
  <c r="O29" i="102"/>
  <c r="O36" i="102"/>
  <c r="O10" i="102"/>
  <c r="DH12" i="30"/>
  <c r="CS12" i="30" s="1"/>
  <c r="CT3" i="30"/>
  <c r="EP3" i="30" s="1"/>
  <c r="GM3" i="30" s="1"/>
  <c r="GM12" i="30" s="1"/>
  <c r="GM21" i="30" s="1"/>
  <c r="GM30" i="30" s="1"/>
  <c r="GM39" i="30" s="1"/>
  <c r="GM45" i="30" s="1"/>
  <c r="DX30" i="30"/>
  <c r="DX39" i="30" s="1"/>
  <c r="BO21" i="30"/>
  <c r="CD21" i="30" s="1"/>
  <c r="DH21" i="30" s="1"/>
  <c r="CS21" i="30" s="1"/>
  <c r="HB21" i="30"/>
  <c r="GN22" i="30"/>
  <c r="BP12" i="30"/>
  <c r="CE12" i="30" s="1"/>
  <c r="DZ12" i="30" s="1"/>
  <c r="HC12" i="30"/>
  <c r="DG39" i="30"/>
  <c r="T39" i="30"/>
  <c r="BA30" i="30"/>
  <c r="U30" i="30"/>
  <c r="BB21" i="30"/>
  <c r="S45" i="30"/>
  <c r="AZ45" i="30" s="1"/>
  <c r="DW21" i="30"/>
  <c r="K37" i="84"/>
  <c r="K38" i="84" s="1"/>
  <c r="K42" i="84" s="1"/>
  <c r="K37" i="83"/>
  <c r="K38" i="83" s="1"/>
  <c r="K42" i="83" s="1"/>
  <c r="L26" i="73"/>
  <c r="L26" i="76" s="1"/>
  <c r="DW37" i="30"/>
  <c r="L22" i="61"/>
  <c r="L22" i="94" s="1"/>
  <c r="P25" i="76"/>
  <c r="C15" i="68"/>
  <c r="M11" i="75"/>
  <c r="C11" i="75" s="1"/>
  <c r="L25" i="46"/>
  <c r="N25" i="46" s="1"/>
  <c r="M22" i="94"/>
  <c r="DE39" i="30"/>
  <c r="DW30" i="30"/>
  <c r="DW39" i="30" s="1"/>
  <c r="DF30" i="30"/>
  <c r="CQ30" i="30" s="1"/>
  <c r="T22" i="70"/>
  <c r="L7" i="71" s="1"/>
  <c r="H6" i="46"/>
  <c r="M6" i="46" s="1"/>
  <c r="DV45" i="30"/>
  <c r="DE45" i="30"/>
  <c r="DV57" i="30"/>
  <c r="DE57" i="30"/>
  <c r="R57" i="30"/>
  <c r="AY57" i="30" s="1"/>
  <c r="AY45" i="30"/>
  <c r="C13" i="68"/>
  <c r="K4" i="71"/>
  <c r="K7" i="71"/>
  <c r="I8" i="71"/>
  <c r="N37" i="73" l="1"/>
  <c r="N37" i="76" s="1"/>
  <c r="N38" i="76" s="1"/>
  <c r="N42" i="76" s="1"/>
  <c r="D35" i="30"/>
  <c r="N23" i="61"/>
  <c r="N23" i="94" s="1"/>
  <c r="N26" i="73"/>
  <c r="N26" i="76" s="1"/>
  <c r="D19" i="30"/>
  <c r="DZ4" i="30"/>
  <c r="O32" i="73" s="1"/>
  <c r="O32" i="76" s="1"/>
  <c r="DK82" i="30"/>
  <c r="E10" i="30"/>
  <c r="J10" i="30"/>
  <c r="GR10" i="30"/>
  <c r="K10" i="30"/>
  <c r="GS10" i="30"/>
  <c r="DZ14" i="30"/>
  <c r="EA14" i="30" s="1"/>
  <c r="DJ14" i="30"/>
  <c r="EA13" i="30"/>
  <c r="BV12" i="74"/>
  <c r="BX12" i="74"/>
  <c r="BU12" i="74"/>
  <c r="BT12" i="74"/>
  <c r="BS12" i="74"/>
  <c r="BR12" i="74"/>
  <c r="BQ12" i="74"/>
  <c r="BP12" i="74"/>
  <c r="BW12" i="74"/>
  <c r="BO12" i="74"/>
  <c r="DI10" i="30"/>
  <c r="DZ6" i="30"/>
  <c r="EA6" i="30" s="1"/>
  <c r="DJ6" i="30"/>
  <c r="DZ31" i="30"/>
  <c r="EA31" i="30" s="1"/>
  <c r="EA35" i="30" s="1"/>
  <c r="CT24" i="30"/>
  <c r="HC19" i="30"/>
  <c r="D28" i="30"/>
  <c r="DI35" i="30"/>
  <c r="L37" i="83"/>
  <c r="N37" i="83" s="1"/>
  <c r="BC19" i="30"/>
  <c r="M37" i="82"/>
  <c r="HC35" i="30"/>
  <c r="O13" i="59"/>
  <c r="O16" i="59" s="1"/>
  <c r="O11" i="66" s="1"/>
  <c r="HC10" i="30"/>
  <c r="HC28" i="30"/>
  <c r="F75" i="74"/>
  <c r="P18" i="59"/>
  <c r="C18" i="59" s="1"/>
  <c r="GM28" i="30"/>
  <c r="GN28" i="30" s="1"/>
  <c r="GN37" i="30" s="1"/>
  <c r="DJ32" i="30"/>
  <c r="C32" i="30" s="1"/>
  <c r="BC28" i="30"/>
  <c r="P18" i="65"/>
  <c r="DJ70" i="30"/>
  <c r="P17" i="59"/>
  <c r="BB37" i="30"/>
  <c r="HB37" i="30"/>
  <c r="EA5" i="30"/>
  <c r="EP12" i="30"/>
  <c r="EP21" i="30" s="1"/>
  <c r="EP30" i="30" s="1"/>
  <c r="EP39" i="30" s="1"/>
  <c r="EP45" i="30" s="1"/>
  <c r="DY21" i="30"/>
  <c r="M13" i="65"/>
  <c r="M17" i="65" s="1"/>
  <c r="M13" i="59"/>
  <c r="M16" i="59" s="1"/>
  <c r="DI12" i="30"/>
  <c r="CT12" i="30" s="1"/>
  <c r="BP21" i="30"/>
  <c r="CE21" i="30" s="1"/>
  <c r="DI21" i="30" s="1"/>
  <c r="CT21" i="30" s="1"/>
  <c r="HC21" i="30"/>
  <c r="C31" i="30"/>
  <c r="BO30" i="30"/>
  <c r="CD30" i="30" s="1"/>
  <c r="DH30" i="30" s="1"/>
  <c r="CS30" i="30" s="1"/>
  <c r="HB30" i="30"/>
  <c r="DG45" i="30"/>
  <c r="DX45" i="30"/>
  <c r="U39" i="30"/>
  <c r="BB30" i="30"/>
  <c r="T45" i="30"/>
  <c r="BA39" i="30"/>
  <c r="S57" i="30"/>
  <c r="AZ57" i="30" s="1"/>
  <c r="N37" i="84"/>
  <c r="L36" i="76"/>
  <c r="L37" i="73"/>
  <c r="L38" i="73" s="1"/>
  <c r="L42" i="73" s="1"/>
  <c r="L23" i="61"/>
  <c r="L23" i="94" s="1"/>
  <c r="L26" i="46"/>
  <c r="N26" i="84"/>
  <c r="L26" i="83"/>
  <c r="N26" i="83" s="1"/>
  <c r="M26" i="82"/>
  <c r="L38" i="82"/>
  <c r="L36" i="83"/>
  <c r="M36" i="82"/>
  <c r="M7" i="71"/>
  <c r="T23" i="70"/>
  <c r="L4" i="71" s="1"/>
  <c r="L6" i="71" s="1"/>
  <c r="L8" i="71" s="1"/>
  <c r="L16" i="71" s="1"/>
  <c r="L18" i="71" s="1"/>
  <c r="DF39" i="30"/>
  <c r="F22" i="70"/>
  <c r="L36" i="46"/>
  <c r="DW57" i="30"/>
  <c r="DF57" i="30"/>
  <c r="DF45" i="30"/>
  <c r="DW45" i="30"/>
  <c r="C12" i="69"/>
  <c r="I16" i="71"/>
  <c r="K6" i="71"/>
  <c r="C69" i="30" l="1"/>
  <c r="O36" i="73"/>
  <c r="O36" i="76" s="1"/>
  <c r="O33" i="73"/>
  <c r="O33" i="76" s="1"/>
  <c r="C80" i="30"/>
  <c r="C82" i="30"/>
  <c r="E37" i="30"/>
  <c r="D68" i="30"/>
  <c r="C75" i="30"/>
  <c r="N38" i="73"/>
  <c r="N42" i="73" s="1"/>
  <c r="E36" i="73"/>
  <c r="AR10" i="30"/>
  <c r="K37" i="30"/>
  <c r="F5" i="65"/>
  <c r="F9" i="65" s="1"/>
  <c r="F5" i="59"/>
  <c r="F9" i="59" s="1"/>
  <c r="F4" i="66"/>
  <c r="F8" i="66" s="1"/>
  <c r="D36" i="73"/>
  <c r="AQ10" i="30"/>
  <c r="J37" i="30"/>
  <c r="E5" i="59"/>
  <c r="E5" i="65"/>
  <c r="E4" i="66"/>
  <c r="DZ19" i="30"/>
  <c r="EA19" i="30" s="1"/>
  <c r="DZ10" i="30"/>
  <c r="DZ35" i="30"/>
  <c r="C19" i="30"/>
  <c r="DI37" i="30"/>
  <c r="M38" i="82"/>
  <c r="M42" i="82" s="1"/>
  <c r="L42" i="82"/>
  <c r="L5" i="82"/>
  <c r="BR41" i="74"/>
  <c r="BQ41" i="74"/>
  <c r="BW41" i="74"/>
  <c r="BX41" i="74"/>
  <c r="BU41" i="74"/>
  <c r="BV41" i="74"/>
  <c r="BS41" i="74"/>
  <c r="BO41" i="74"/>
  <c r="BT41" i="74"/>
  <c r="BP41" i="74"/>
  <c r="BX40" i="74"/>
  <c r="BQ40" i="74"/>
  <c r="BT40" i="74"/>
  <c r="BR40" i="74"/>
  <c r="BV40" i="74"/>
  <c r="BU40" i="74"/>
  <c r="BO40" i="74"/>
  <c r="BW40" i="74"/>
  <c r="BP40" i="74"/>
  <c r="BS40" i="74"/>
  <c r="BV39" i="74"/>
  <c r="BR39" i="74"/>
  <c r="BX39" i="74"/>
  <c r="BU39" i="74"/>
  <c r="BS39" i="74"/>
  <c r="BW39" i="74"/>
  <c r="BQ39" i="74"/>
  <c r="BT39" i="74"/>
  <c r="BP39" i="74"/>
  <c r="BO39" i="74"/>
  <c r="BP38" i="74"/>
  <c r="BX38" i="74"/>
  <c r="BR38" i="74"/>
  <c r="BS38" i="74"/>
  <c r="BT38" i="74"/>
  <c r="BW38" i="74"/>
  <c r="BU38" i="74"/>
  <c r="BV38" i="74"/>
  <c r="BQ38" i="74"/>
  <c r="BO38" i="74"/>
  <c r="BR37" i="74"/>
  <c r="BV37" i="74"/>
  <c r="BX37" i="74"/>
  <c r="BU37" i="74"/>
  <c r="BS37" i="74"/>
  <c r="BQ37" i="74"/>
  <c r="BW37" i="74"/>
  <c r="BT37" i="74"/>
  <c r="BP37" i="74"/>
  <c r="BO37" i="74"/>
  <c r="BT36" i="74"/>
  <c r="BW36" i="74"/>
  <c r="BS36" i="74"/>
  <c r="BQ36" i="74"/>
  <c r="BX36" i="74"/>
  <c r="BU36" i="74"/>
  <c r="BO36" i="74"/>
  <c r="BR36" i="74"/>
  <c r="BP36" i="74"/>
  <c r="BV36" i="74"/>
  <c r="BO23" i="74"/>
  <c r="BP23" i="74"/>
  <c r="BT23" i="74"/>
  <c r="BR23" i="74"/>
  <c r="BX23" i="74"/>
  <c r="BU23" i="74"/>
  <c r="BS23" i="74"/>
  <c r="BQ23" i="74"/>
  <c r="BW23" i="74"/>
  <c r="BV23" i="74"/>
  <c r="BS22" i="74"/>
  <c r="BX22" i="74"/>
  <c r="BR22" i="74"/>
  <c r="BW22" i="74"/>
  <c r="BP22" i="74"/>
  <c r="BU22" i="74"/>
  <c r="BT22" i="74"/>
  <c r="BO22" i="74"/>
  <c r="BQ22" i="74"/>
  <c r="BV22" i="74"/>
  <c r="BQ21" i="74"/>
  <c r="BO21" i="74"/>
  <c r="BX21" i="74"/>
  <c r="BS21" i="74"/>
  <c r="BR21" i="74"/>
  <c r="BW21" i="74"/>
  <c r="BP21" i="74"/>
  <c r="BU21" i="74"/>
  <c r="BT21" i="74"/>
  <c r="BV21" i="74"/>
  <c r="BQ20" i="74"/>
  <c r="BU20" i="74"/>
  <c r="BR20" i="74"/>
  <c r="BX20" i="74"/>
  <c r="BS20" i="74"/>
  <c r="BV20" i="74"/>
  <c r="BT20" i="74"/>
  <c r="BW20" i="74"/>
  <c r="BO20" i="74"/>
  <c r="BP20" i="74"/>
  <c r="BX19" i="74"/>
  <c r="BU19" i="74"/>
  <c r="BR19" i="74"/>
  <c r="BP19" i="74"/>
  <c r="BS19" i="74"/>
  <c r="BV19" i="74"/>
  <c r="BT19" i="74"/>
  <c r="BQ19" i="74"/>
  <c r="BO19" i="74"/>
  <c r="BW19" i="74"/>
  <c r="BW24" i="74"/>
  <c r="BP35" i="74"/>
  <c r="BS35" i="74"/>
  <c r="BR18" i="74"/>
  <c r="BR35" i="74"/>
  <c r="BR11" i="74"/>
  <c r="BQ11" i="74"/>
  <c r="BX11" i="74"/>
  <c r="BP11" i="74"/>
  <c r="BW11" i="74"/>
  <c r="BO11" i="74"/>
  <c r="BV11" i="74"/>
  <c r="BU11" i="74"/>
  <c r="BT11" i="74"/>
  <c r="BS11" i="74"/>
  <c r="BP42" i="74"/>
  <c r="BS24" i="74"/>
  <c r="BT18" i="74"/>
  <c r="BT35" i="74"/>
  <c r="BW16" i="74"/>
  <c r="BT17" i="74"/>
  <c r="BU35" i="74"/>
  <c r="BQ35" i="74"/>
  <c r="BW42" i="74"/>
  <c r="BS42" i="74"/>
  <c r="BQ17" i="74"/>
  <c r="BT34" i="74"/>
  <c r="BX35" i="74"/>
  <c r="BU4" i="74"/>
  <c r="BW34" i="74"/>
  <c r="BU18" i="74"/>
  <c r="BR10" i="74"/>
  <c r="BT10" i="74"/>
  <c r="BS10" i="74"/>
  <c r="BQ10" i="74"/>
  <c r="BX10" i="74"/>
  <c r="BP10" i="74"/>
  <c r="BW10" i="74"/>
  <c r="BO10" i="74"/>
  <c r="BU10" i="74"/>
  <c r="BV10" i="74"/>
  <c r="BT24" i="74"/>
  <c r="BR24" i="74"/>
  <c r="BX18" i="74"/>
  <c r="BS17" i="74"/>
  <c r="BP4" i="74"/>
  <c r="BQ24" i="74"/>
  <c r="BS16" i="74"/>
  <c r="BQ42" i="74"/>
  <c r="BV4" i="74"/>
  <c r="BR9" i="74"/>
  <c r="BQ9" i="74"/>
  <c r="BX9" i="74"/>
  <c r="BP9" i="74"/>
  <c r="BW9" i="74"/>
  <c r="BO9" i="74"/>
  <c r="BV9" i="74"/>
  <c r="BU9" i="74"/>
  <c r="BT9" i="74"/>
  <c r="BS9" i="74"/>
  <c r="BV24" i="74"/>
  <c r="BT6" i="74"/>
  <c r="BP18" i="74"/>
  <c r="BU16" i="74"/>
  <c r="BX16" i="74"/>
  <c r="BV16" i="74"/>
  <c r="BQ8" i="74"/>
  <c r="BV8" i="74"/>
  <c r="BX8" i="74"/>
  <c r="BP8" i="74"/>
  <c r="BW8" i="74"/>
  <c r="BO8" i="74"/>
  <c r="BU8" i="74"/>
  <c r="BR8" i="74"/>
  <c r="BT8" i="74"/>
  <c r="BS8" i="74"/>
  <c r="BO34" i="74"/>
  <c r="BX42" i="74"/>
  <c r="BQ6" i="74"/>
  <c r="BV17" i="74"/>
  <c r="BR17" i="74"/>
  <c r="BU24" i="74"/>
  <c r="BX34" i="74"/>
  <c r="BR42" i="74"/>
  <c r="BO18" i="74"/>
  <c r="BV35" i="74"/>
  <c r="BR4" i="74"/>
  <c r="BW4" i="74"/>
  <c r="BW18" i="74"/>
  <c r="BT42" i="74"/>
  <c r="BO35" i="74"/>
  <c r="BS34" i="74"/>
  <c r="BP6" i="74"/>
  <c r="BU17" i="74"/>
  <c r="BO6" i="74"/>
  <c r="BT16" i="74"/>
  <c r="BR7" i="74"/>
  <c r="BQ7" i="74"/>
  <c r="BT7" i="74"/>
  <c r="BX7" i="74"/>
  <c r="BP7" i="74"/>
  <c r="BU7" i="74"/>
  <c r="BW7" i="74"/>
  <c r="BO7" i="74"/>
  <c r="BV7" i="74"/>
  <c r="BS7" i="74"/>
  <c r="BX4" i="74"/>
  <c r="BU6" i="74"/>
  <c r="BW35" i="74"/>
  <c r="BS18" i="74"/>
  <c r="BX24" i="74"/>
  <c r="BO17" i="74"/>
  <c r="BP34" i="74"/>
  <c r="BP17" i="74"/>
  <c r="BP5" i="74"/>
  <c r="BU5" i="74"/>
  <c r="BU42" i="74"/>
  <c r="BS4" i="74"/>
  <c r="BR34" i="74"/>
  <c r="BQ34" i="74"/>
  <c r="BW17" i="74"/>
  <c r="BS6" i="74"/>
  <c r="BV34" i="74"/>
  <c r="BT4" i="74"/>
  <c r="BQ16" i="74"/>
  <c r="BR5" i="74"/>
  <c r="BW6" i="74"/>
  <c r="BX6" i="74"/>
  <c r="BP24" i="74"/>
  <c r="BV42" i="74"/>
  <c r="BP16" i="74"/>
  <c r="BT5" i="74"/>
  <c r="E81" i="74"/>
  <c r="BV18" i="74"/>
  <c r="BO24" i="74"/>
  <c r="BW5" i="74"/>
  <c r="BX5" i="74"/>
  <c r="BQ5" i="74"/>
  <c r="BR16" i="74"/>
  <c r="BV6" i="74"/>
  <c r="BQ18" i="74"/>
  <c r="BO42" i="74"/>
  <c r="BV5" i="74"/>
  <c r="BS5" i="74"/>
  <c r="BO16" i="74"/>
  <c r="BQ4" i="74"/>
  <c r="BR6" i="74"/>
  <c r="BX17" i="74"/>
  <c r="BO4" i="74"/>
  <c r="BU34" i="74"/>
  <c r="BO5" i="74"/>
  <c r="HC37" i="30"/>
  <c r="O13" i="65"/>
  <c r="O17" i="65" s="1"/>
  <c r="DJ35" i="30"/>
  <c r="C35" i="30"/>
  <c r="GM37" i="30"/>
  <c r="M11" i="66"/>
  <c r="DY30" i="30"/>
  <c r="DY39" i="30" s="1"/>
  <c r="DZ21" i="30"/>
  <c r="BP30" i="30"/>
  <c r="CE30" i="30" s="1"/>
  <c r="DI30" i="30" s="1"/>
  <c r="DI39" i="30" s="1"/>
  <c r="HC30" i="30"/>
  <c r="DH39" i="30"/>
  <c r="DG57" i="30"/>
  <c r="DX57" i="30"/>
  <c r="T57" i="30"/>
  <c r="BA57" i="30" s="1"/>
  <c r="BA45" i="30"/>
  <c r="U45" i="30"/>
  <c r="BB39" i="30"/>
  <c r="L37" i="76"/>
  <c r="L38" i="76" s="1"/>
  <c r="L42" i="76" s="1"/>
  <c r="L37" i="46"/>
  <c r="L38" i="46" s="1"/>
  <c r="L42" i="46" s="1"/>
  <c r="L38" i="84"/>
  <c r="L42" i="84" s="1"/>
  <c r="N36" i="84"/>
  <c r="N38" i="84" s="1"/>
  <c r="N42" i="84" s="1"/>
  <c r="L38" i="83"/>
  <c r="L42" i="83" s="1"/>
  <c r="N36" i="83"/>
  <c r="N38" i="83" s="1"/>
  <c r="N42" i="83" s="1"/>
  <c r="F23" i="70"/>
  <c r="M4" i="71"/>
  <c r="I18" i="71"/>
  <c r="K8" i="71"/>
  <c r="M6" i="71"/>
  <c r="E36" i="76" l="1"/>
  <c r="E36" i="46"/>
  <c r="D36" i="76"/>
  <c r="D36" i="46"/>
  <c r="D10" i="30"/>
  <c r="I114" i="32" s="1"/>
  <c r="O23" i="61"/>
  <c r="O23" i="94" s="1"/>
  <c r="O26" i="73"/>
  <c r="O26" i="76" s="1"/>
  <c r="E17" i="59"/>
  <c r="CY70" i="30"/>
  <c r="E18" i="65"/>
  <c r="AQ37" i="30"/>
  <c r="BC10" i="30"/>
  <c r="DO10" i="30"/>
  <c r="DO37" i="30" s="1"/>
  <c r="D37" i="73" s="1"/>
  <c r="D26" i="73"/>
  <c r="C4" i="66"/>
  <c r="E8" i="66"/>
  <c r="C8" i="66" s="1"/>
  <c r="E9" i="65"/>
  <c r="C9" i="65" s="1"/>
  <c r="C5" i="65"/>
  <c r="E9" i="59"/>
  <c r="C9" i="59" s="1"/>
  <c r="C5" i="59"/>
  <c r="AR37" i="30"/>
  <c r="F18" i="65"/>
  <c r="F17" i="59"/>
  <c r="CZ70" i="30"/>
  <c r="E26" i="73"/>
  <c r="DP10" i="30"/>
  <c r="DP37" i="30" s="1"/>
  <c r="E37" i="73" s="1"/>
  <c r="DZ37" i="30"/>
  <c r="O37" i="73" s="1"/>
  <c r="BH12" i="74"/>
  <c r="CF12" i="74" s="1"/>
  <c r="BG12" i="74"/>
  <c r="CE12" i="74" s="1"/>
  <c r="BF12" i="74"/>
  <c r="CD12" i="74" s="1"/>
  <c r="BE12" i="74"/>
  <c r="CC12" i="74" s="1"/>
  <c r="BI12" i="74"/>
  <c r="CG12" i="74" s="1"/>
  <c r="BD12" i="74"/>
  <c r="CB12" i="74" s="1"/>
  <c r="BJ12" i="74"/>
  <c r="CH12" i="74" s="1"/>
  <c r="BC12" i="74"/>
  <c r="BK12" i="74"/>
  <c r="CI12" i="74" s="1"/>
  <c r="BL12" i="74"/>
  <c r="CJ12" i="74" s="1"/>
  <c r="BH41" i="74"/>
  <c r="CF41" i="74" s="1"/>
  <c r="BG41" i="74"/>
  <c r="CE41" i="74" s="1"/>
  <c r="BF41" i="74"/>
  <c r="CD41" i="74" s="1"/>
  <c r="BI41" i="74"/>
  <c r="CG41" i="74" s="1"/>
  <c r="BE41" i="74"/>
  <c r="CC41" i="74" s="1"/>
  <c r="BL41" i="74"/>
  <c r="CJ41" i="74" s="1"/>
  <c r="BD41" i="74"/>
  <c r="CB41" i="74" s="1"/>
  <c r="BK41" i="74"/>
  <c r="CI41" i="74" s="1"/>
  <c r="BC41" i="74"/>
  <c r="BJ41" i="74"/>
  <c r="CH41" i="74" s="1"/>
  <c r="BH40" i="74"/>
  <c r="CF40" i="74" s="1"/>
  <c r="BG40" i="74"/>
  <c r="CE40" i="74" s="1"/>
  <c r="BF40" i="74"/>
  <c r="CD40" i="74" s="1"/>
  <c r="BC40" i="74"/>
  <c r="BE40" i="74"/>
  <c r="CC40" i="74" s="1"/>
  <c r="BK40" i="74"/>
  <c r="CI40" i="74" s="1"/>
  <c r="BL40" i="74"/>
  <c r="CJ40" i="74" s="1"/>
  <c r="BD40" i="74"/>
  <c r="CB40" i="74" s="1"/>
  <c r="BJ40" i="74"/>
  <c r="CH40" i="74" s="1"/>
  <c r="BI40" i="74"/>
  <c r="CG40" i="74" s="1"/>
  <c r="BH39" i="74"/>
  <c r="CF39" i="74" s="1"/>
  <c r="BG39" i="74"/>
  <c r="CE39" i="74" s="1"/>
  <c r="BF39" i="74"/>
  <c r="CD39" i="74" s="1"/>
  <c r="BE39" i="74"/>
  <c r="CC39" i="74" s="1"/>
  <c r="BL39" i="74"/>
  <c r="CJ39" i="74" s="1"/>
  <c r="BD39" i="74"/>
  <c r="CB39" i="74" s="1"/>
  <c r="BK39" i="74"/>
  <c r="CI39" i="74" s="1"/>
  <c r="BC39" i="74"/>
  <c r="BJ39" i="74"/>
  <c r="CH39" i="74" s="1"/>
  <c r="BI39" i="74"/>
  <c r="CG39" i="74" s="1"/>
  <c r="BH38" i="74"/>
  <c r="CF38" i="74" s="1"/>
  <c r="BG38" i="74"/>
  <c r="CE38" i="74" s="1"/>
  <c r="BK38" i="74"/>
  <c r="CI38" i="74" s="1"/>
  <c r="BF38" i="74"/>
  <c r="CD38" i="74" s="1"/>
  <c r="BC38" i="74"/>
  <c r="BI38" i="74"/>
  <c r="CG38" i="74" s="1"/>
  <c r="BE38" i="74"/>
  <c r="CC38" i="74" s="1"/>
  <c r="BL38" i="74"/>
  <c r="CJ38" i="74" s="1"/>
  <c r="BD38" i="74"/>
  <c r="CB38" i="74" s="1"/>
  <c r="BJ38" i="74"/>
  <c r="CH38" i="74" s="1"/>
  <c r="BH37" i="74"/>
  <c r="CF37" i="74" s="1"/>
  <c r="BG37" i="74"/>
  <c r="CE37" i="74" s="1"/>
  <c r="BF37" i="74"/>
  <c r="CD37" i="74" s="1"/>
  <c r="BE37" i="74"/>
  <c r="CC37" i="74" s="1"/>
  <c r="BL37" i="74"/>
  <c r="CJ37" i="74" s="1"/>
  <c r="BD37" i="74"/>
  <c r="CB37" i="74" s="1"/>
  <c r="BK37" i="74"/>
  <c r="CI37" i="74" s="1"/>
  <c r="BC37" i="74"/>
  <c r="BI37" i="74"/>
  <c r="CG37" i="74" s="1"/>
  <c r="BJ37" i="74"/>
  <c r="CH37" i="74" s="1"/>
  <c r="BH36" i="74"/>
  <c r="CF36" i="74" s="1"/>
  <c r="BJ36" i="74"/>
  <c r="CH36" i="74" s="1"/>
  <c r="BG36" i="74"/>
  <c r="CE36" i="74" s="1"/>
  <c r="BF36" i="74"/>
  <c r="CD36" i="74" s="1"/>
  <c r="BE36" i="74"/>
  <c r="CC36" i="74" s="1"/>
  <c r="BK36" i="74"/>
  <c r="CI36" i="74" s="1"/>
  <c r="BL36" i="74"/>
  <c r="CJ36" i="74" s="1"/>
  <c r="BD36" i="74"/>
  <c r="CB36" i="74" s="1"/>
  <c r="BC36" i="74"/>
  <c r="BI36" i="74"/>
  <c r="CG36" i="74" s="1"/>
  <c r="BH23" i="74"/>
  <c r="CF23" i="74" s="1"/>
  <c r="BG23" i="74"/>
  <c r="CE23" i="74" s="1"/>
  <c r="BF23" i="74"/>
  <c r="CD23" i="74" s="1"/>
  <c r="BD23" i="74"/>
  <c r="CB23" i="74" s="1"/>
  <c r="BE23" i="74"/>
  <c r="CC23" i="74" s="1"/>
  <c r="BI23" i="74"/>
  <c r="CG23" i="74" s="1"/>
  <c r="BL23" i="74"/>
  <c r="CJ23" i="74" s="1"/>
  <c r="BK23" i="74"/>
  <c r="CI23" i="74" s="1"/>
  <c r="BC23" i="74"/>
  <c r="BJ23" i="74"/>
  <c r="CH23" i="74" s="1"/>
  <c r="BH22" i="74"/>
  <c r="CF22" i="74" s="1"/>
  <c r="BG22" i="74"/>
  <c r="CE22" i="74" s="1"/>
  <c r="BF22" i="74"/>
  <c r="CD22" i="74" s="1"/>
  <c r="BJ22" i="74"/>
  <c r="CH22" i="74" s="1"/>
  <c r="BI22" i="74"/>
  <c r="CG22" i="74" s="1"/>
  <c r="BE22" i="74"/>
  <c r="CC22" i="74" s="1"/>
  <c r="BL22" i="74"/>
  <c r="CJ22" i="74" s="1"/>
  <c r="BD22" i="74"/>
  <c r="CB22" i="74" s="1"/>
  <c r="BK22" i="74"/>
  <c r="CI22" i="74" s="1"/>
  <c r="BC22" i="74"/>
  <c r="BH21" i="74"/>
  <c r="CF21" i="74" s="1"/>
  <c r="BG21" i="74"/>
  <c r="CE21" i="74" s="1"/>
  <c r="BF21" i="74"/>
  <c r="CD21" i="74" s="1"/>
  <c r="BE21" i="74"/>
  <c r="CC21" i="74" s="1"/>
  <c r="BL21" i="74"/>
  <c r="CJ21" i="74" s="1"/>
  <c r="BD21" i="74"/>
  <c r="CB21" i="74" s="1"/>
  <c r="BK21" i="74"/>
  <c r="CI21" i="74" s="1"/>
  <c r="BC21" i="74"/>
  <c r="BJ21" i="74"/>
  <c r="CH21" i="74" s="1"/>
  <c r="BI21" i="74"/>
  <c r="CG21" i="74" s="1"/>
  <c r="BH20" i="74"/>
  <c r="CF20" i="74" s="1"/>
  <c r="BG20" i="74"/>
  <c r="CE20" i="74" s="1"/>
  <c r="BF20" i="74"/>
  <c r="CD20" i="74" s="1"/>
  <c r="BE20" i="74"/>
  <c r="CC20" i="74" s="1"/>
  <c r="BL20" i="74"/>
  <c r="CJ20" i="74" s="1"/>
  <c r="BD20" i="74"/>
  <c r="CB20" i="74" s="1"/>
  <c r="BI20" i="74"/>
  <c r="CG20" i="74" s="1"/>
  <c r="BK20" i="74"/>
  <c r="CI20" i="74" s="1"/>
  <c r="BC20" i="74"/>
  <c r="BJ20" i="74"/>
  <c r="CH20" i="74" s="1"/>
  <c r="BH19" i="74"/>
  <c r="CF19" i="74" s="1"/>
  <c r="BG19" i="74"/>
  <c r="CE19" i="74" s="1"/>
  <c r="BI19" i="74"/>
  <c r="CG19" i="74" s="1"/>
  <c r="BF19" i="74"/>
  <c r="CD19" i="74" s="1"/>
  <c r="BC19" i="74"/>
  <c r="BE19" i="74"/>
  <c r="CC19" i="74" s="1"/>
  <c r="BK19" i="74"/>
  <c r="CI19" i="74" s="1"/>
  <c r="BL19" i="74"/>
  <c r="CJ19" i="74" s="1"/>
  <c r="BD19" i="74"/>
  <c r="CB19" i="74" s="1"/>
  <c r="BJ19" i="74"/>
  <c r="CH19" i="74" s="1"/>
  <c r="BS43" i="74"/>
  <c r="BX43" i="74"/>
  <c r="BS25" i="74"/>
  <c r="BW43" i="74"/>
  <c r="BP43" i="74"/>
  <c r="BT43" i="74"/>
  <c r="BU43" i="74"/>
  <c r="BV25" i="74"/>
  <c r="BO43" i="74"/>
  <c r="BR43" i="74"/>
  <c r="BH11" i="74"/>
  <c r="CF11" i="74" s="1"/>
  <c r="BG11" i="74"/>
  <c r="CE11" i="74" s="1"/>
  <c r="BF11" i="74"/>
  <c r="CD11" i="74" s="1"/>
  <c r="BE11" i="74"/>
  <c r="CC11" i="74" s="1"/>
  <c r="BL11" i="74"/>
  <c r="CJ11" i="74" s="1"/>
  <c r="BD11" i="74"/>
  <c r="CB11" i="74" s="1"/>
  <c r="BK11" i="74"/>
  <c r="CI11" i="74" s="1"/>
  <c r="BC11" i="74"/>
  <c r="BI11" i="74"/>
  <c r="CG11" i="74" s="1"/>
  <c r="BJ11" i="74"/>
  <c r="CH11" i="74" s="1"/>
  <c r="BQ43" i="74"/>
  <c r="BU25" i="74"/>
  <c r="BW25" i="74"/>
  <c r="BH10" i="74"/>
  <c r="CF10" i="74" s="1"/>
  <c r="BC10" i="74"/>
  <c r="BG10" i="74"/>
  <c r="CE10" i="74" s="1"/>
  <c r="BK10" i="74"/>
  <c r="CI10" i="74" s="1"/>
  <c r="BF10" i="74"/>
  <c r="CD10" i="74" s="1"/>
  <c r="BJ10" i="74"/>
  <c r="CH10" i="74" s="1"/>
  <c r="BE10" i="74"/>
  <c r="CC10" i="74" s="1"/>
  <c r="BI10" i="74"/>
  <c r="CG10" i="74" s="1"/>
  <c r="BL10" i="74"/>
  <c r="CJ10" i="74" s="1"/>
  <c r="BD10" i="74"/>
  <c r="CB10" i="74" s="1"/>
  <c r="BT25" i="74"/>
  <c r="BX25" i="74"/>
  <c r="BH9" i="74"/>
  <c r="CF9" i="74" s="1"/>
  <c r="BG9" i="74"/>
  <c r="CE9" i="74" s="1"/>
  <c r="BF9" i="74"/>
  <c r="CD9" i="74" s="1"/>
  <c r="BE9" i="74"/>
  <c r="CC9" i="74" s="1"/>
  <c r="BI9" i="74"/>
  <c r="CG9" i="74" s="1"/>
  <c r="BL9" i="74"/>
  <c r="CJ9" i="74" s="1"/>
  <c r="BD9" i="74"/>
  <c r="CB9" i="74" s="1"/>
  <c r="BK9" i="74"/>
  <c r="CI9" i="74" s="1"/>
  <c r="BC9" i="74"/>
  <c r="BJ9" i="74"/>
  <c r="CH9" i="74" s="1"/>
  <c r="BR25" i="74"/>
  <c r="BV43" i="74"/>
  <c r="BG8" i="74"/>
  <c r="CE8" i="74" s="1"/>
  <c r="BH8" i="74"/>
  <c r="CF8" i="74" s="1"/>
  <c r="BF8" i="74"/>
  <c r="CD8" i="74" s="1"/>
  <c r="BL8" i="74"/>
  <c r="CJ8" i="74" s="1"/>
  <c r="BE8" i="74"/>
  <c r="CC8" i="74" s="1"/>
  <c r="BD8" i="74"/>
  <c r="CB8" i="74" s="1"/>
  <c r="BK8" i="74"/>
  <c r="CI8" i="74" s="1"/>
  <c r="BC8" i="74"/>
  <c r="BI8" i="74"/>
  <c r="CG8" i="74" s="1"/>
  <c r="BJ8" i="74"/>
  <c r="CH8" i="74" s="1"/>
  <c r="BP25" i="74"/>
  <c r="BQ25" i="74"/>
  <c r="BK24" i="74"/>
  <c r="CI24" i="74" s="1"/>
  <c r="BH7" i="74"/>
  <c r="CF7" i="74" s="1"/>
  <c r="BK7" i="74"/>
  <c r="CI7" i="74" s="1"/>
  <c r="BI7" i="74"/>
  <c r="CG7" i="74" s="1"/>
  <c r="BG7" i="74"/>
  <c r="CE7" i="74" s="1"/>
  <c r="BC7" i="74"/>
  <c r="BF7" i="74"/>
  <c r="CD7" i="74" s="1"/>
  <c r="BJ7" i="74"/>
  <c r="CH7" i="74" s="1"/>
  <c r="BE7" i="74"/>
  <c r="CC7" i="74" s="1"/>
  <c r="BL7" i="74"/>
  <c r="CJ7" i="74" s="1"/>
  <c r="BD7" i="74"/>
  <c r="CB7" i="74" s="1"/>
  <c r="BL24" i="74"/>
  <c r="CJ24" i="74" s="1"/>
  <c r="BC24" i="74"/>
  <c r="CA24" i="74" s="1"/>
  <c r="BD24" i="74"/>
  <c r="CB24" i="74" s="1"/>
  <c r="BE24" i="74"/>
  <c r="CC24" i="74" s="1"/>
  <c r="BF24" i="74"/>
  <c r="CD24" i="74" s="1"/>
  <c r="BI24" i="74"/>
  <c r="CG24" i="74" s="1"/>
  <c r="BH24" i="74"/>
  <c r="CF24" i="74" s="1"/>
  <c r="BG24" i="74"/>
  <c r="CE24" i="74" s="1"/>
  <c r="BO25" i="74"/>
  <c r="BJ24" i="74"/>
  <c r="CH24" i="74" s="1"/>
  <c r="P13" i="65"/>
  <c r="P17" i="65" s="1"/>
  <c r="P13" i="59"/>
  <c r="P16" i="59" s="1"/>
  <c r="P11" i="66" s="1"/>
  <c r="DZ30" i="30"/>
  <c r="DZ39" i="30" s="1"/>
  <c r="CT30" i="30"/>
  <c r="DH57" i="30"/>
  <c r="DY57" i="30"/>
  <c r="DH45" i="30"/>
  <c r="DY45" i="30"/>
  <c r="U57" i="30"/>
  <c r="BB57" i="30" s="1"/>
  <c r="BB45" i="30"/>
  <c r="GS37" i="30"/>
  <c r="GV37" i="30"/>
  <c r="GY37" i="30"/>
  <c r="GT37" i="30"/>
  <c r="GX37" i="30"/>
  <c r="GR37" i="30"/>
  <c r="GW37" i="30"/>
  <c r="GU37" i="30"/>
  <c r="GZ37" i="30"/>
  <c r="GQ37" i="30"/>
  <c r="K16" i="71"/>
  <c r="M8" i="71"/>
  <c r="I116" i="32" l="1"/>
  <c r="C68" i="30"/>
  <c r="D37" i="30"/>
  <c r="E6" i="46" s="1"/>
  <c r="D2" i="30"/>
  <c r="O37" i="76"/>
  <c r="O38" i="76" s="1"/>
  <c r="O42" i="76" s="1"/>
  <c r="O38" i="73"/>
  <c r="O42" i="73" s="1"/>
  <c r="BC37" i="30"/>
  <c r="E37" i="76"/>
  <c r="E38" i="76" s="1"/>
  <c r="E42" i="76" s="1"/>
  <c r="E37" i="46"/>
  <c r="E38" i="46" s="1"/>
  <c r="E42" i="46" s="1"/>
  <c r="E38" i="73"/>
  <c r="E42" i="73" s="1"/>
  <c r="E26" i="76"/>
  <c r="E26" i="46"/>
  <c r="E23" i="61"/>
  <c r="E23" i="94" s="1"/>
  <c r="D26" i="76"/>
  <c r="D23" i="61"/>
  <c r="D23" i="94" s="1"/>
  <c r="D26" i="46"/>
  <c r="D37" i="76"/>
  <c r="D38" i="76" s="1"/>
  <c r="D42" i="76" s="1"/>
  <c r="D38" i="73"/>
  <c r="D42" i="73" s="1"/>
  <c r="D37" i="46"/>
  <c r="D38" i="46" s="1"/>
  <c r="D42" i="46" s="1"/>
  <c r="C18" i="65"/>
  <c r="DK70" i="30"/>
  <c r="C17" i="59"/>
  <c r="CA12" i="74"/>
  <c r="E12" i="74"/>
  <c r="F12" i="74" s="1"/>
  <c r="CA41" i="74"/>
  <c r="E41" i="74"/>
  <c r="F41" i="74" s="1"/>
  <c r="CA40" i="74"/>
  <c r="E40" i="74"/>
  <c r="F40" i="74" s="1"/>
  <c r="CA39" i="74"/>
  <c r="E39" i="74"/>
  <c r="F39" i="74" s="1"/>
  <c r="CA38" i="74"/>
  <c r="E38" i="74"/>
  <c r="F38" i="74" s="1"/>
  <c r="CA37" i="74"/>
  <c r="E37" i="74"/>
  <c r="F37" i="74" s="1"/>
  <c r="CA36" i="74"/>
  <c r="E36" i="74"/>
  <c r="F36" i="74" s="1"/>
  <c r="CA23" i="74"/>
  <c r="E23" i="74"/>
  <c r="F23" i="74" s="1"/>
  <c r="CA22" i="74"/>
  <c r="E22" i="74"/>
  <c r="F22" i="74" s="1"/>
  <c r="CA21" i="74"/>
  <c r="E21" i="74"/>
  <c r="F21" i="74" s="1"/>
  <c r="CA20" i="74"/>
  <c r="E20" i="74"/>
  <c r="F20" i="74" s="1"/>
  <c r="CA19" i="74"/>
  <c r="E19" i="74"/>
  <c r="F19" i="74" s="1"/>
  <c r="CA11" i="74"/>
  <c r="E11" i="74"/>
  <c r="F11" i="74" s="1"/>
  <c r="CA10" i="74"/>
  <c r="E10" i="74"/>
  <c r="F10" i="74" s="1"/>
  <c r="CA9" i="74"/>
  <c r="E9" i="74"/>
  <c r="F9" i="74" s="1"/>
  <c r="CA8" i="74"/>
  <c r="E8" i="74"/>
  <c r="F8" i="74" s="1"/>
  <c r="CA7" i="74"/>
  <c r="E7" i="74"/>
  <c r="F7" i="74" s="1"/>
  <c r="E24" i="74"/>
  <c r="F24" i="74" s="1"/>
  <c r="DI57" i="30"/>
  <c r="DZ57" i="30"/>
  <c r="DI45" i="30"/>
  <c r="DZ45" i="30"/>
  <c r="K18" i="71"/>
  <c r="M16" i="71"/>
  <c r="M18" i="71" s="1"/>
  <c r="K26" i="70" s="1"/>
  <c r="K28" i="70" s="1"/>
  <c r="N26" i="46" l="1"/>
  <c r="F6" i="46"/>
  <c r="L6" i="46" l="1"/>
  <c r="O13" i="66" l="1"/>
  <c r="O36" i="59"/>
  <c r="G6" i="46"/>
  <c r="P36" i="59" l="1"/>
  <c r="C36" i="59" s="1"/>
  <c r="P13" i="66"/>
  <c r="C13" i="66" s="1"/>
  <c r="I18" i="63"/>
  <c r="D18" i="63"/>
  <c r="H18" i="63"/>
  <c r="C18" i="63"/>
  <c r="G18" i="63"/>
  <c r="J18" i="63" l="1"/>
  <c r="F18" i="63"/>
  <c r="E18" i="63"/>
  <c r="B18" i="63"/>
  <c r="L17" i="63" l="1"/>
  <c r="C70" i="63" s="1"/>
  <c r="L9" i="63"/>
  <c r="C62" i="63" s="1"/>
  <c r="M5" i="46"/>
  <c r="M9" i="46" s="1"/>
  <c r="BW13" i="74" l="1"/>
  <c r="BT13" i="74"/>
  <c r="BO13" i="74"/>
  <c r="BQ13" i="74"/>
  <c r="BS13" i="74"/>
  <c r="BX13" i="74"/>
  <c r="BR13" i="74"/>
  <c r="BP13" i="74"/>
  <c r="BU13" i="74"/>
  <c r="BV13" i="74"/>
  <c r="BP45" i="74" l="1"/>
  <c r="E18" i="68"/>
  <c r="BQ45" i="74"/>
  <c r="F18" i="68"/>
  <c r="BR45" i="74"/>
  <c r="G18" i="68"/>
  <c r="BO45" i="74"/>
  <c r="D18" i="68"/>
  <c r="BV45" i="74"/>
  <c r="K18" i="68"/>
  <c r="BX45" i="74"/>
  <c r="M18" i="68"/>
  <c r="BT45" i="74"/>
  <c r="I18" i="68"/>
  <c r="BU45" i="74"/>
  <c r="J18" i="68"/>
  <c r="BS45" i="74"/>
  <c r="H18" i="68"/>
  <c r="BW45" i="74"/>
  <c r="L18" i="68"/>
  <c r="M14" i="75" l="1"/>
  <c r="M35" i="68"/>
  <c r="J35" i="68"/>
  <c r="J14" i="75"/>
  <c r="D14" i="75"/>
  <c r="D35" i="68"/>
  <c r="I14" i="75"/>
  <c r="I35" i="68"/>
  <c r="G35" i="68"/>
  <c r="G14" i="75"/>
  <c r="L14" i="75"/>
  <c r="L35" i="68"/>
  <c r="F14" i="75"/>
  <c r="F35" i="68"/>
  <c r="H35" i="68"/>
  <c r="H14" i="75"/>
  <c r="K14" i="75"/>
  <c r="K35" i="68"/>
  <c r="E14" i="75"/>
  <c r="E35" i="68"/>
  <c r="I17" i="69"/>
  <c r="I21" i="69" s="1"/>
  <c r="K17" i="69"/>
  <c r="K21" i="69" s="1"/>
  <c r="K21" i="68"/>
  <c r="G17" i="69"/>
  <c r="G21" i="69" s="1"/>
  <c r="E21" i="68"/>
  <c r="E17" i="69"/>
  <c r="E21" i="69" s="1"/>
  <c r="BY45" i="74"/>
  <c r="J17" i="69"/>
  <c r="J21" i="69" s="1"/>
  <c r="G21" i="68"/>
  <c r="F21" i="68"/>
  <c r="D21" i="68"/>
  <c r="J21" i="68"/>
  <c r="I21" i="68"/>
  <c r="H17" i="69"/>
  <c r="H21" i="69" s="1"/>
  <c r="M17" i="69"/>
  <c r="M21" i="69" s="1"/>
  <c r="L21" i="68"/>
  <c r="M21" i="68"/>
  <c r="L17" i="69"/>
  <c r="L21" i="69" s="1"/>
  <c r="F17" i="69"/>
  <c r="F21" i="69" s="1"/>
  <c r="D17" i="69"/>
  <c r="D21" i="69" s="1"/>
  <c r="H21" i="68"/>
  <c r="C18" i="68"/>
  <c r="C34" i="68"/>
  <c r="E22" i="68" l="1"/>
  <c r="H22" i="68"/>
  <c r="I22" i="68"/>
  <c r="M22" i="68"/>
  <c r="J22" i="68"/>
  <c r="G22" i="68"/>
  <c r="L22" i="68"/>
  <c r="D22" i="68"/>
  <c r="K22" i="68"/>
  <c r="F22" i="68"/>
  <c r="C17" i="69"/>
  <c r="C21" i="68"/>
  <c r="C35" i="68"/>
  <c r="C14" i="75"/>
  <c r="C21" i="69"/>
  <c r="H16" i="75" l="1"/>
  <c r="H18" i="75" s="1"/>
  <c r="H22" i="75" s="1"/>
  <c r="H37" i="68"/>
  <c r="H38" i="68" s="1"/>
  <c r="I16" i="75"/>
  <c r="I18" i="75" s="1"/>
  <c r="I22" i="75" s="1"/>
  <c r="I37" i="68"/>
  <c r="I38" i="68" s="1"/>
  <c r="K37" i="68"/>
  <c r="K38" i="68" s="1"/>
  <c r="K16" i="75"/>
  <c r="K18" i="75" s="1"/>
  <c r="K22" i="75" s="1"/>
  <c r="M16" i="75"/>
  <c r="M18" i="75" s="1"/>
  <c r="M22" i="75" s="1"/>
  <c r="M37" i="68"/>
  <c r="M38" i="68" s="1"/>
  <c r="C22" i="68"/>
  <c r="D16" i="75"/>
  <c r="D37" i="68"/>
  <c r="L16" i="75"/>
  <c r="L18" i="75" s="1"/>
  <c r="L22" i="75" s="1"/>
  <c r="L37" i="68"/>
  <c r="L38" i="68" s="1"/>
  <c r="F37" i="68"/>
  <c r="F38" i="68" s="1"/>
  <c r="F16" i="75"/>
  <c r="F18" i="75" s="1"/>
  <c r="F22" i="75" s="1"/>
  <c r="E16" i="75"/>
  <c r="E18" i="75" s="1"/>
  <c r="E22" i="75" s="1"/>
  <c r="E37" i="68"/>
  <c r="E38" i="68" s="1"/>
  <c r="G16" i="75"/>
  <c r="G18" i="75" s="1"/>
  <c r="G22" i="75" s="1"/>
  <c r="G37" i="68"/>
  <c r="G38" i="68" s="1"/>
  <c r="J16" i="75"/>
  <c r="J18" i="75" s="1"/>
  <c r="J22" i="75" s="1"/>
  <c r="J37" i="68"/>
  <c r="J38" i="68" s="1"/>
  <c r="BH16" i="74"/>
  <c r="BJ18" i="74"/>
  <c r="CH18" i="74" s="1"/>
  <c r="BL18" i="74"/>
  <c r="CJ18" i="74" s="1"/>
  <c r="BH18" i="74"/>
  <c r="CF18" i="74" s="1"/>
  <c r="BL16" i="74"/>
  <c r="BH5" i="74"/>
  <c r="CF5" i="74" s="1"/>
  <c r="BK29" i="74"/>
  <c r="CI29" i="74" s="1"/>
  <c r="BC34" i="74"/>
  <c r="BC6" i="74"/>
  <c r="BC16" i="74"/>
  <c r="CA16" i="74" s="1"/>
  <c r="BF4" i="74"/>
  <c r="BK5" i="74"/>
  <c r="CI5" i="74" s="1"/>
  <c r="BE5" i="74"/>
  <c r="CC5" i="74" s="1"/>
  <c r="BK28" i="74"/>
  <c r="CI28" i="74" s="1"/>
  <c r="BF18" i="74"/>
  <c r="CD18" i="74" s="1"/>
  <c r="BF17" i="74"/>
  <c r="CD17" i="74" s="1"/>
  <c r="C44" i="68"/>
  <c r="C24" i="75" s="1"/>
  <c r="BL28" i="74"/>
  <c r="CJ28" i="74" s="1"/>
  <c r="BL6" i="74"/>
  <c r="CJ6" i="74" s="1"/>
  <c r="BJ6" i="74"/>
  <c r="CH6" i="74" s="1"/>
  <c r="C16" i="75" l="1"/>
  <c r="D18" i="75"/>
  <c r="C37" i="68"/>
  <c r="D38" i="68"/>
  <c r="C38" i="68" s="1"/>
  <c r="CF16" i="74"/>
  <c r="CD4" i="74"/>
  <c r="BF28" i="74"/>
  <c r="BC28" i="74"/>
  <c r="BI18" i="74"/>
  <c r="CG18" i="74" s="1"/>
  <c r="BI28" i="74"/>
  <c r="BF29" i="74"/>
  <c r="CD29" i="74" s="1"/>
  <c r="BC30" i="74"/>
  <c r="BI4" i="74"/>
  <c r="BI6" i="74"/>
  <c r="CG6" i="74" s="1"/>
  <c r="BK16" i="74"/>
  <c r="BK18" i="74"/>
  <c r="CI18" i="74" s="1"/>
  <c r="BL5" i="74"/>
  <c r="CJ5" i="74" s="1"/>
  <c r="BD17" i="74"/>
  <c r="CB17" i="74" s="1"/>
  <c r="BL17" i="74"/>
  <c r="CJ17" i="74" s="1"/>
  <c r="BE29" i="74"/>
  <c r="CC29" i="74" s="1"/>
  <c r="CJ16" i="74"/>
  <c r="CA6" i="74"/>
  <c r="CA34" i="74"/>
  <c r="BG34" i="74"/>
  <c r="BK34" i="74"/>
  <c r="BF35" i="74"/>
  <c r="CD35" i="74" s="1"/>
  <c r="BJ35" i="74"/>
  <c r="CH35" i="74" s="1"/>
  <c r="BE42" i="74"/>
  <c r="CC42" i="74" s="1"/>
  <c r="BI42" i="74"/>
  <c r="CG42" i="74" s="1"/>
  <c r="BD34" i="74"/>
  <c r="BH34" i="74"/>
  <c r="BL34" i="74"/>
  <c r="BG35" i="74"/>
  <c r="CE35" i="74" s="1"/>
  <c r="BK35" i="74"/>
  <c r="CI35" i="74" s="1"/>
  <c r="BF42" i="74"/>
  <c r="CD42" i="74" s="1"/>
  <c r="BJ42" i="74"/>
  <c r="CH42" i="74" s="1"/>
  <c r="BE34" i="74"/>
  <c r="BI34" i="74"/>
  <c r="BD35" i="74"/>
  <c r="CB35" i="74" s="1"/>
  <c r="BH35" i="74"/>
  <c r="CF35" i="74" s="1"/>
  <c r="BL35" i="74"/>
  <c r="CJ35" i="74" s="1"/>
  <c r="BG42" i="74"/>
  <c r="CE42" i="74" s="1"/>
  <c r="BK42" i="74"/>
  <c r="CI42" i="74" s="1"/>
  <c r="BF34" i="74"/>
  <c r="BJ34" i="74"/>
  <c r="BE35" i="74"/>
  <c r="CC35" i="74" s="1"/>
  <c r="BI35" i="74"/>
  <c r="CG35" i="74" s="1"/>
  <c r="BD42" i="74"/>
  <c r="CB42" i="74" s="1"/>
  <c r="BH42" i="74"/>
  <c r="CF42" i="74" s="1"/>
  <c r="BL42" i="74"/>
  <c r="CJ42" i="74" s="1"/>
  <c r="BI5" i="74"/>
  <c r="CG5" i="74" s="1"/>
  <c r="BD30" i="74"/>
  <c r="CB30" i="74" s="1"/>
  <c r="BE18" i="74"/>
  <c r="CC18" i="74" s="1"/>
  <c r="BC42" i="74"/>
  <c r="BD4" i="74"/>
  <c r="BI16" i="74"/>
  <c r="BJ17" i="74"/>
  <c r="CH17" i="74" s="1"/>
  <c r="BE17" i="74"/>
  <c r="CC17" i="74" s="1"/>
  <c r="BC29" i="74"/>
  <c r="BH30" i="74"/>
  <c r="CF30" i="74" s="1"/>
  <c r="BG30" i="74"/>
  <c r="CE30" i="74" s="1"/>
  <c r="BK30" i="74"/>
  <c r="CI30" i="74" s="1"/>
  <c r="CI31" i="74" s="1"/>
  <c r="BJ16" i="74"/>
  <c r="BC4" i="74"/>
  <c r="BG28" i="74"/>
  <c r="BH6" i="74"/>
  <c r="CF6" i="74" s="1"/>
  <c r="BG29" i="74"/>
  <c r="CE29" i="74" s="1"/>
  <c r="BF30" i="74"/>
  <c r="CD30" i="74" s="1"/>
  <c r="BG5" i="74"/>
  <c r="CE5" i="74" s="1"/>
  <c r="BE16" i="74"/>
  <c r="BH17" i="74"/>
  <c r="CF17" i="74" s="1"/>
  <c r="BC18" i="74"/>
  <c r="BG4" i="74"/>
  <c r="BI17" i="74"/>
  <c r="CG17" i="74" s="1"/>
  <c r="BE30" i="74"/>
  <c r="CC30" i="74" s="1"/>
  <c r="BD29" i="74"/>
  <c r="CB29" i="74" s="1"/>
  <c r="BC17" i="74"/>
  <c r="BJ29" i="74"/>
  <c r="CH29" i="74" s="1"/>
  <c r="BH29" i="74"/>
  <c r="CF29" i="74" s="1"/>
  <c r="BL4" i="74"/>
  <c r="BE4" i="74"/>
  <c r="BG6" i="74"/>
  <c r="CE6" i="74" s="1"/>
  <c r="BL30" i="74"/>
  <c r="CJ30" i="74" s="1"/>
  <c r="BG16" i="74"/>
  <c r="BF5" i="74"/>
  <c r="CD5" i="74" s="1"/>
  <c r="BJ28" i="74"/>
  <c r="BK6" i="74"/>
  <c r="CI6" i="74" s="1"/>
  <c r="BF6" i="74"/>
  <c r="CD6" i="74" s="1"/>
  <c r="BD18" i="74"/>
  <c r="CB18" i="74" s="1"/>
  <c r="BL29" i="74"/>
  <c r="BK4" i="74"/>
  <c r="BE6" i="74"/>
  <c r="CC6" i="74" s="1"/>
  <c r="BC5" i="74"/>
  <c r="BI29" i="74"/>
  <c r="CG29" i="74" s="1"/>
  <c r="BD5" i="74"/>
  <c r="CB5" i="74" s="1"/>
  <c r="BD6" i="74"/>
  <c r="CB6" i="74" s="1"/>
  <c r="BF16" i="74"/>
  <c r="BI30" i="74"/>
  <c r="CG30" i="74" s="1"/>
  <c r="BJ5" i="74"/>
  <c r="CH5" i="74" s="1"/>
  <c r="BD28" i="74"/>
  <c r="BH28" i="74"/>
  <c r="BD16" i="74"/>
  <c r="BJ4" i="74"/>
  <c r="BH4" i="74"/>
  <c r="BJ30" i="74"/>
  <c r="CH30" i="74" s="1"/>
  <c r="BK17" i="74"/>
  <c r="CI17" i="74" s="1"/>
  <c r="BC35" i="74"/>
  <c r="BG17" i="74"/>
  <c r="CE17" i="74" s="1"/>
  <c r="BE28" i="74"/>
  <c r="BG18" i="74"/>
  <c r="CE18" i="74" s="1"/>
  <c r="D22" i="75" l="1"/>
  <c r="C22" i="75" s="1"/>
  <c r="C18" i="75"/>
  <c r="CJ25" i="74"/>
  <c r="BC43" i="74"/>
  <c r="BK31" i="74"/>
  <c r="BC25" i="74"/>
  <c r="E34" i="74"/>
  <c r="F34" i="74" s="1"/>
  <c r="BD43" i="74"/>
  <c r="CB34" i="74"/>
  <c r="CB43" i="74" s="1"/>
  <c r="BJ43" i="74"/>
  <c r="CH34" i="74"/>
  <c r="CH43" i="74" s="1"/>
  <c r="BE43" i="74"/>
  <c r="CC34" i="74"/>
  <c r="CC43" i="74" s="1"/>
  <c r="BK43" i="74"/>
  <c r="CI34" i="74"/>
  <c r="CI43" i="74" s="1"/>
  <c r="BF13" i="74"/>
  <c r="BF43" i="74"/>
  <c r="CD34" i="74"/>
  <c r="CD43" i="74" s="1"/>
  <c r="BL43" i="74"/>
  <c r="CJ34" i="74"/>
  <c r="CJ43" i="74" s="1"/>
  <c r="BG43" i="74"/>
  <c r="CE34" i="74"/>
  <c r="CE43" i="74" s="1"/>
  <c r="BI43" i="74"/>
  <c r="CG34" i="74"/>
  <c r="CG43" i="74" s="1"/>
  <c r="BH43" i="74"/>
  <c r="CF34" i="74"/>
  <c r="CF43" i="74" s="1"/>
  <c r="CA42" i="74"/>
  <c r="E42" i="74"/>
  <c r="F42" i="74" s="1"/>
  <c r="CC28" i="74"/>
  <c r="CC31" i="74" s="1"/>
  <c r="BE31" i="74"/>
  <c r="BJ13" i="74"/>
  <c r="CH4" i="74"/>
  <c r="CH13" i="74" s="1"/>
  <c r="CC4" i="74"/>
  <c r="CC13" i="74" s="1"/>
  <c r="BE13" i="74"/>
  <c r="BE25" i="74"/>
  <c r="CC16" i="74"/>
  <c r="CC25" i="74" s="1"/>
  <c r="CH16" i="74"/>
  <c r="CH25" i="74" s="1"/>
  <c r="BJ25" i="74"/>
  <c r="BI25" i="74"/>
  <c r="CG16" i="74"/>
  <c r="CG25" i="74" s="1"/>
  <c r="E6" i="74"/>
  <c r="F6" i="74" s="1"/>
  <c r="BK25" i="74"/>
  <c r="CI16" i="74"/>
  <c r="CI25" i="74" s="1"/>
  <c r="CA30" i="74"/>
  <c r="CA28" i="74"/>
  <c r="BC31" i="74"/>
  <c r="BH25" i="74"/>
  <c r="CB16" i="74"/>
  <c r="CB25" i="74" s="1"/>
  <c r="BD25" i="74"/>
  <c r="CA5" i="74"/>
  <c r="E5" i="74"/>
  <c r="F5" i="74" s="1"/>
  <c r="BG25" i="74"/>
  <c r="CE16" i="74"/>
  <c r="CE25" i="74" s="1"/>
  <c r="CJ4" i="74"/>
  <c r="CJ13" i="74" s="1"/>
  <c r="BL13" i="74"/>
  <c r="CA17" i="74"/>
  <c r="E17" i="74"/>
  <c r="F17" i="74" s="1"/>
  <c r="BG13" i="74"/>
  <c r="CE4" i="74"/>
  <c r="CE13" i="74" s="1"/>
  <c r="CA29" i="74"/>
  <c r="CB4" i="74"/>
  <c r="CB13" i="74" s="1"/>
  <c r="BD13" i="74"/>
  <c r="E16" i="74"/>
  <c r="BF31" i="74"/>
  <c r="CD28" i="74"/>
  <c r="CD31" i="74" s="1"/>
  <c r="CF25" i="74"/>
  <c r="BD31" i="74"/>
  <c r="CB28" i="74"/>
  <c r="CB31" i="74" s="1"/>
  <c r="BK13" i="74"/>
  <c r="CI4" i="74"/>
  <c r="CI13" i="74" s="1"/>
  <c r="CH28" i="74"/>
  <c r="CH31" i="74" s="1"/>
  <c r="BJ31" i="74"/>
  <c r="CA4" i="74"/>
  <c r="BC13" i="74"/>
  <c r="E4" i="74"/>
  <c r="CA35" i="74"/>
  <c r="E35" i="74"/>
  <c r="F35" i="74" s="1"/>
  <c r="CF28" i="74"/>
  <c r="CF31" i="74" s="1"/>
  <c r="BH31" i="74"/>
  <c r="BF25" i="74"/>
  <c r="CD16" i="74"/>
  <c r="CD25" i="74" s="1"/>
  <c r="BL31" i="74"/>
  <c r="CJ29" i="74"/>
  <c r="CJ31" i="74" s="1"/>
  <c r="CA18" i="74"/>
  <c r="E18" i="74"/>
  <c r="F18" i="74" s="1"/>
  <c r="CE28" i="74"/>
  <c r="CE31" i="74" s="1"/>
  <c r="BG31" i="74"/>
  <c r="BL25" i="74"/>
  <c r="CG28" i="74"/>
  <c r="CG31" i="74" s="1"/>
  <c r="BI31" i="74"/>
  <c r="CD13" i="74"/>
  <c r="BH13" i="74"/>
  <c r="CF4" i="74"/>
  <c r="CF13" i="74" s="1"/>
  <c r="BI13" i="74"/>
  <c r="CG4" i="74"/>
  <c r="CG13" i="74" s="1"/>
  <c r="CI45" i="74" l="1"/>
  <c r="BK45" i="74"/>
  <c r="CJ45" i="74"/>
  <c r="BD45" i="74"/>
  <c r="BF45" i="74"/>
  <c r="CB45" i="74"/>
  <c r="CA43" i="74"/>
  <c r="BG45" i="74"/>
  <c r="BH45" i="74"/>
  <c r="BJ45" i="74"/>
  <c r="CG45" i="74"/>
  <c r="CS76" i="74" s="1"/>
  <c r="BI45" i="74"/>
  <c r="E31" i="74"/>
  <c r="F31" i="74"/>
  <c r="BL45" i="74"/>
  <c r="F4" i="74"/>
  <c r="F13" i="74" s="1"/>
  <c r="E13" i="74"/>
  <c r="E25" i="74"/>
  <c r="F16" i="74"/>
  <c r="F25" i="74" s="1"/>
  <c r="CE45" i="74"/>
  <c r="BC45" i="74"/>
  <c r="BE45" i="74"/>
  <c r="E43" i="74"/>
  <c r="CF45" i="74"/>
  <c r="CH45" i="74"/>
  <c r="BM13" i="74"/>
  <c r="CA13" i="74"/>
  <c r="CD45" i="74"/>
  <c r="CA25" i="74"/>
  <c r="CA31" i="74"/>
  <c r="CC45" i="74"/>
  <c r="F43" i="74"/>
  <c r="F45" i="74" l="1"/>
  <c r="AX76" i="74"/>
  <c r="J27" i="68"/>
  <c r="AV76" i="74"/>
  <c r="H27" i="68"/>
  <c r="AS76" i="74"/>
  <c r="E27" i="68"/>
  <c r="BA76" i="74"/>
  <c r="M27" i="68"/>
  <c r="AT76" i="74"/>
  <c r="F27" i="68"/>
  <c r="AY76" i="74"/>
  <c r="K27" i="68"/>
  <c r="AZ76" i="74"/>
  <c r="L27" i="68"/>
  <c r="AR76" i="74"/>
  <c r="D27" i="68"/>
  <c r="AW76" i="74"/>
  <c r="I27" i="68"/>
  <c r="AU76" i="74"/>
  <c r="G27" i="68"/>
  <c r="CU76" i="74"/>
  <c r="CV76" i="74"/>
  <c r="CN76" i="74"/>
  <c r="CO76" i="74"/>
  <c r="E45" i="74"/>
  <c r="CA45" i="74"/>
  <c r="CT76" i="74"/>
  <c r="CP76" i="74"/>
  <c r="CR76" i="74"/>
  <c r="CQ76" i="74"/>
  <c r="C5" i="84" l="1"/>
  <c r="D25" i="68"/>
  <c r="D30" i="68"/>
  <c r="L25" i="68"/>
  <c r="L30" i="68"/>
  <c r="F5" i="84"/>
  <c r="F9" i="84" s="1"/>
  <c r="G25" i="68"/>
  <c r="G30" i="68"/>
  <c r="G5" i="84"/>
  <c r="G9" i="84" s="1"/>
  <c r="H25" i="68"/>
  <c r="H30" i="68"/>
  <c r="E25" i="68"/>
  <c r="E30" i="68"/>
  <c r="E5" i="84"/>
  <c r="E9" i="84" s="1"/>
  <c r="F25" i="68"/>
  <c r="F30" i="68"/>
  <c r="M25" i="68"/>
  <c r="M30" i="68"/>
  <c r="J5" i="84"/>
  <c r="J9" i="84" s="1"/>
  <c r="K25" i="68"/>
  <c r="K30" i="68"/>
  <c r="H5" i="84"/>
  <c r="I25" i="68"/>
  <c r="I30" i="68"/>
  <c r="J25" i="68"/>
  <c r="J30" i="68"/>
  <c r="L5" i="84"/>
  <c r="K5" i="84"/>
  <c r="D5" i="84"/>
  <c r="I5" i="84"/>
  <c r="BB76" i="74"/>
  <c r="CM76" i="74"/>
  <c r="CW76" i="74" s="1"/>
  <c r="C9" i="82" l="1"/>
  <c r="C15" i="82" s="1"/>
  <c r="C15" i="84" s="1"/>
  <c r="C5" i="83"/>
  <c r="C9" i="83" s="1"/>
  <c r="J5" i="83"/>
  <c r="J9" i="83" s="1"/>
  <c r="F9" i="82"/>
  <c r="F15" i="82" s="1"/>
  <c r="F15" i="84" s="1"/>
  <c r="F5" i="83"/>
  <c r="F9" i="83" s="1"/>
  <c r="G5" i="83"/>
  <c r="G9" i="83" s="1"/>
  <c r="G9" i="82"/>
  <c r="G27" i="82" s="1"/>
  <c r="G22" i="82" s="1"/>
  <c r="G22" i="84" s="1"/>
  <c r="E9" i="82"/>
  <c r="E15" i="82" s="1"/>
  <c r="E15" i="84" s="1"/>
  <c r="H5" i="83"/>
  <c r="H9" i="83" s="1"/>
  <c r="E5" i="83"/>
  <c r="E9" i="83" s="1"/>
  <c r="H9" i="82"/>
  <c r="H15" i="82" s="1"/>
  <c r="H15" i="84" s="1"/>
  <c r="J9" i="82"/>
  <c r="J27" i="82" s="1"/>
  <c r="J22" i="82" s="1"/>
  <c r="J22" i="84" s="1"/>
  <c r="K5" i="83"/>
  <c r="K9" i="83" s="1"/>
  <c r="K9" i="82"/>
  <c r="K9" i="84"/>
  <c r="I9" i="84"/>
  <c r="I9" i="82"/>
  <c r="I5" i="83"/>
  <c r="I9" i="83" s="1"/>
  <c r="L9" i="82"/>
  <c r="L9" i="84"/>
  <c r="L5" i="83"/>
  <c r="L9" i="83" s="1"/>
  <c r="C9" i="84"/>
  <c r="D9" i="82"/>
  <c r="D5" i="83"/>
  <c r="D9" i="83" s="1"/>
  <c r="D9" i="84"/>
  <c r="M5" i="82"/>
  <c r="M9" i="82" s="1"/>
  <c r="H9" i="84"/>
  <c r="M5" i="84"/>
  <c r="M9" i="84" s="1"/>
  <c r="C30" i="68"/>
  <c r="C27" i="68"/>
  <c r="C25" i="68"/>
  <c r="F27" i="82" l="1"/>
  <c r="F22" i="82" s="1"/>
  <c r="F22" i="84" s="1"/>
  <c r="F27" i="84" s="1"/>
  <c r="G15" i="82"/>
  <c r="G15" i="84" s="1"/>
  <c r="G18" i="84" s="1"/>
  <c r="C27" i="82"/>
  <c r="C22" i="82" s="1"/>
  <c r="C22" i="84" s="1"/>
  <c r="E27" i="82"/>
  <c r="E22" i="82" s="1"/>
  <c r="E22" i="84" s="1"/>
  <c r="E27" i="84" s="1"/>
  <c r="J15" i="82"/>
  <c r="J15" i="84" s="1"/>
  <c r="J18" i="84" s="1"/>
  <c r="H27" i="82"/>
  <c r="H22" i="82" s="1"/>
  <c r="H22" i="84" s="1"/>
  <c r="D15" i="82"/>
  <c r="D15" i="84" s="1"/>
  <c r="D27" i="82"/>
  <c r="D22" i="82" s="1"/>
  <c r="D22" i="84" s="1"/>
  <c r="F18" i="84"/>
  <c r="F18" i="82"/>
  <c r="F15" i="83"/>
  <c r="F18" i="83" s="1"/>
  <c r="C15" i="83"/>
  <c r="C18" i="82"/>
  <c r="G27" i="84"/>
  <c r="G22" i="83"/>
  <c r="G27" i="83" s="1"/>
  <c r="L15" i="82"/>
  <c r="L15" i="84" s="1"/>
  <c r="L27" i="82"/>
  <c r="L22" i="82" s="1"/>
  <c r="L22" i="84" s="1"/>
  <c r="I27" i="82"/>
  <c r="I22" i="82" s="1"/>
  <c r="I22" i="84" s="1"/>
  <c r="I15" i="82"/>
  <c r="I15" i="84" s="1"/>
  <c r="H15" i="83"/>
  <c r="H18" i="82"/>
  <c r="J27" i="84"/>
  <c r="J22" i="83"/>
  <c r="J27" i="83" s="1"/>
  <c r="E18" i="84"/>
  <c r="E18" i="82"/>
  <c r="E15" i="83"/>
  <c r="E18" i="83" s="1"/>
  <c r="K27" i="82"/>
  <c r="K22" i="82" s="1"/>
  <c r="K22" i="84" s="1"/>
  <c r="K15" i="82"/>
  <c r="K15" i="84" s="1"/>
  <c r="N5" i="84"/>
  <c r="N9" i="84" s="1"/>
  <c r="N5" i="83"/>
  <c r="N9" i="83" s="1"/>
  <c r="C45" i="68"/>
  <c r="C25" i="75" s="1"/>
  <c r="G15" i="83" l="1"/>
  <c r="G18" i="83" s="1"/>
  <c r="G18" i="82"/>
  <c r="F22" i="83"/>
  <c r="F27" i="83" s="1"/>
  <c r="C22" i="83"/>
  <c r="C27" i="83" s="1"/>
  <c r="J18" i="82"/>
  <c r="E22" i="83"/>
  <c r="E27" i="83" s="1"/>
  <c r="J15" i="83"/>
  <c r="J18" i="83" s="1"/>
  <c r="H22" i="83"/>
  <c r="H27" i="83" s="1"/>
  <c r="C27" i="84"/>
  <c r="K27" i="84"/>
  <c r="K22" i="83"/>
  <c r="K27" i="83" s="1"/>
  <c r="I18" i="84"/>
  <c r="I15" i="83"/>
  <c r="I18" i="83" s="1"/>
  <c r="I18" i="82"/>
  <c r="I27" i="84"/>
  <c r="I22" i="83"/>
  <c r="I27" i="83" s="1"/>
  <c r="H27" i="84"/>
  <c r="C18" i="84"/>
  <c r="H18" i="83"/>
  <c r="L27" i="84"/>
  <c r="L22" i="83"/>
  <c r="L27" i="83" s="1"/>
  <c r="C18" i="83"/>
  <c r="D27" i="84"/>
  <c r="D22" i="83"/>
  <c r="D27" i="83" s="1"/>
  <c r="M22" i="82"/>
  <c r="M27" i="82" s="1"/>
  <c r="K18" i="82"/>
  <c r="K18" i="84"/>
  <c r="K15" i="83"/>
  <c r="K18" i="83" s="1"/>
  <c r="H18" i="84"/>
  <c r="M15" i="84"/>
  <c r="M18" i="84" s="1"/>
  <c r="L18" i="84"/>
  <c r="L15" i="83"/>
  <c r="L18" i="83" s="1"/>
  <c r="L18" i="82"/>
  <c r="M15" i="82"/>
  <c r="M18" i="82" s="1"/>
  <c r="D18" i="84"/>
  <c r="D15" i="83"/>
  <c r="D18" i="83" s="1"/>
  <c r="D18" i="82"/>
  <c r="M22" i="83" l="1"/>
  <c r="M27" i="83" s="1"/>
  <c r="N15" i="83"/>
  <c r="N18" i="83" s="1"/>
  <c r="M15" i="83"/>
  <c r="M18" i="83" s="1"/>
  <c r="N15" i="84"/>
  <c r="N18" i="84" s="1"/>
  <c r="N22" i="83"/>
  <c r="N27" i="83" s="1"/>
  <c r="N22" i="82"/>
  <c r="N27" i="82"/>
  <c r="N23" i="82"/>
  <c r="N24" i="82"/>
  <c r="N25" i="82"/>
  <c r="N26" i="82"/>
  <c r="M22" i="84"/>
  <c r="M27" i="84" s="1"/>
  <c r="N22" i="84"/>
  <c r="N27" i="84" s="1"/>
  <c r="O22" i="84" l="1"/>
  <c r="O27" i="84"/>
  <c r="O24" i="84"/>
  <c r="O23" i="84"/>
  <c r="O25" i="84"/>
  <c r="O26" i="84"/>
  <c r="O22" i="83"/>
  <c r="O27" i="83"/>
  <c r="O23" i="83"/>
  <c r="O24" i="83"/>
  <c r="O25" i="83"/>
  <c r="O26" i="83"/>
  <c r="C37" i="76"/>
  <c r="C37" i="46"/>
  <c r="N37" i="46" s="1"/>
  <c r="C36" i="46"/>
  <c r="N36" i="46" l="1"/>
  <c r="N38" i="46" s="1"/>
  <c r="N42" i="46" s="1"/>
  <c r="C38" i="46"/>
  <c r="C42" i="46" s="1"/>
  <c r="C36" i="76"/>
  <c r="C38" i="73"/>
  <c r="C42" i="73" s="1"/>
  <c r="C38" i="76" l="1"/>
  <c r="C42" i="76" s="1"/>
  <c r="D6" i="46"/>
  <c r="N6" i="46" s="1"/>
  <c r="DI83" i="30"/>
  <c r="DL83" i="30" s="1"/>
  <c r="DI80" i="30" l="1"/>
  <c r="DL80" i="30" s="1"/>
  <c r="DG10" i="30"/>
  <c r="DG37" i="30" s="1"/>
  <c r="DI82" i="30"/>
  <c r="DL82" i="30" s="1"/>
  <c r="DJ4" i="30"/>
  <c r="DX4" i="30"/>
  <c r="M32" i="73" s="1"/>
  <c r="M32" i="76" l="1"/>
  <c r="P32" i="76" s="1"/>
  <c r="P32" i="73"/>
  <c r="M36" i="73"/>
  <c r="M36" i="76" s="1"/>
  <c r="P36" i="76" s="1"/>
  <c r="M33" i="73"/>
  <c r="DJ10" i="30"/>
  <c r="DJ37" i="30" s="1"/>
  <c r="C10" i="30"/>
  <c r="DX10" i="30"/>
  <c r="EA4" i="30"/>
  <c r="P36" i="73" l="1"/>
  <c r="M33" i="76"/>
  <c r="P33" i="76" s="1"/>
  <c r="P33" i="73"/>
  <c r="C67" i="30"/>
  <c r="M23" i="61"/>
  <c r="M23" i="94" s="1"/>
  <c r="Q23" i="94" s="1"/>
  <c r="M26" i="73"/>
  <c r="C37" i="30"/>
  <c r="C2" i="30"/>
  <c r="CE34" i="30"/>
  <c r="N13" i="65"/>
  <c r="N17" i="65" s="1"/>
  <c r="C17" i="65" s="1"/>
  <c r="N13" i="59"/>
  <c r="C13" i="59" s="1"/>
  <c r="O5" i="94"/>
  <c r="M26" i="84"/>
  <c r="M26" i="83"/>
  <c r="M26" i="46"/>
  <c r="EA10" i="30"/>
  <c r="EA37" i="30" s="1"/>
  <c r="DX37" i="30"/>
  <c r="M37" i="73" s="1"/>
  <c r="P23" i="61" l="1"/>
  <c r="Q23" i="61"/>
  <c r="P23" i="94"/>
  <c r="M37" i="76"/>
  <c r="M38" i="73"/>
  <c r="M42" i="73" s="1"/>
  <c r="P37" i="73"/>
  <c r="P38" i="73" s="1"/>
  <c r="P42" i="73" s="1"/>
  <c r="M26" i="76"/>
  <c r="P26" i="76" s="1"/>
  <c r="P26" i="73"/>
  <c r="C13" i="65"/>
  <c r="CC14" i="30"/>
  <c r="BY4" i="30"/>
  <c r="BS5" i="30"/>
  <c r="BT31" i="30"/>
  <c r="BY13" i="30"/>
  <c r="BW13" i="30"/>
  <c r="CC6" i="30"/>
  <c r="CB18" i="30"/>
  <c r="BT34" i="30"/>
  <c r="BX34" i="30"/>
  <c r="BZ14" i="30"/>
  <c r="BY6" i="30"/>
  <c r="BT4" i="30"/>
  <c r="CD5" i="30"/>
  <c r="CD31" i="30"/>
  <c r="BU5" i="30"/>
  <c r="BX14" i="30"/>
  <c r="BZ13" i="30"/>
  <c r="BV31" i="30"/>
  <c r="BX4" i="30"/>
  <c r="BS31" i="30"/>
  <c r="CD14" i="30"/>
  <c r="BW6" i="30"/>
  <c r="BS6" i="30"/>
  <c r="CC18" i="30"/>
  <c r="BU34" i="30"/>
  <c r="CA34" i="30"/>
  <c r="BV32" i="30"/>
  <c r="CA5" i="30"/>
  <c r="BW4" i="30"/>
  <c r="BZ31" i="30"/>
  <c r="CA14" i="30"/>
  <c r="BU14" i="30"/>
  <c r="BU4" i="30"/>
  <c r="BV4" i="30"/>
  <c r="CD13" i="30"/>
  <c r="CE13" i="30"/>
  <c r="BV14" i="30"/>
  <c r="BZ4" i="30"/>
  <c r="CC32" i="30"/>
  <c r="CE14" i="30"/>
  <c r="BY31" i="30"/>
  <c r="CC31" i="30"/>
  <c r="CE6" i="30"/>
  <c r="CA6" i="30"/>
  <c r="BS18" i="30"/>
  <c r="BV34" i="30"/>
  <c r="CC34" i="30"/>
  <c r="BW31" i="30"/>
  <c r="CD34" i="30"/>
  <c r="CB14" i="30"/>
  <c r="BS4" i="30"/>
  <c r="BX32" i="30"/>
  <c r="BU32" i="30"/>
  <c r="CE32" i="30"/>
  <c r="CD32" i="30"/>
  <c r="BT13" i="30"/>
  <c r="CC13" i="30"/>
  <c r="BT6" i="30"/>
  <c r="BV6" i="30"/>
  <c r="BV18" i="30"/>
  <c r="BW18" i="30"/>
  <c r="BZ34" i="30"/>
  <c r="BY34" i="30"/>
  <c r="CB5" i="30"/>
  <c r="C49" i="59"/>
  <c r="C25" i="66" s="1"/>
  <c r="CA32" i="30"/>
  <c r="CE5" i="30"/>
  <c r="BX5" i="30"/>
  <c r="BW5" i="30"/>
  <c r="CB4" i="30"/>
  <c r="CD4" i="30"/>
  <c r="CE4" i="30"/>
  <c r="BZ32" i="30"/>
  <c r="CC4" i="30"/>
  <c r="BX6" i="30"/>
  <c r="BZ6" i="30"/>
  <c r="BX18" i="30"/>
  <c r="CE18" i="30"/>
  <c r="CB34" i="30"/>
  <c r="CA13" i="30"/>
  <c r="BU13" i="30"/>
  <c r="BZ18" i="30"/>
  <c r="CE31" i="30"/>
  <c r="CB32" i="30"/>
  <c r="CC5" i="30"/>
  <c r="BU31" i="30"/>
  <c r="BV5" i="30"/>
  <c r="BY32" i="30"/>
  <c r="BT5" i="30"/>
  <c r="BV13" i="30"/>
  <c r="BX13" i="30"/>
  <c r="BS13" i="30"/>
  <c r="CA4" i="30"/>
  <c r="BW32" i="30"/>
  <c r="CB6" i="30"/>
  <c r="CD6" i="30"/>
  <c r="BT18" i="30"/>
  <c r="CA18" i="30"/>
  <c r="BW34" i="30"/>
  <c r="CA31" i="30"/>
  <c r="CB31" i="30"/>
  <c r="CD18" i="30"/>
  <c r="CB13" i="30"/>
  <c r="BS14" i="30"/>
  <c r="BT14" i="30"/>
  <c r="BS32" i="30"/>
  <c r="BY5" i="30"/>
  <c r="BW14" i="30"/>
  <c r="BY14" i="30"/>
  <c r="BT32" i="30"/>
  <c r="BZ5" i="30"/>
  <c r="BX31" i="30"/>
  <c r="BU6" i="30"/>
  <c r="BU18" i="30"/>
  <c r="BY18" i="30"/>
  <c r="BS34" i="30"/>
  <c r="N16" i="59"/>
  <c r="N11" i="66" s="1"/>
  <c r="C11" i="66" s="1"/>
  <c r="N5" i="94"/>
  <c r="M5" i="94"/>
  <c r="M38" i="76" l="1"/>
  <c r="M42" i="76" s="1"/>
  <c r="P37" i="76"/>
  <c r="P38" i="76" s="1"/>
  <c r="P42" i="76" s="1"/>
  <c r="CE35" i="30"/>
  <c r="BG18" i="30"/>
  <c r="CK18" i="30" s="1"/>
  <c r="CC19" i="30"/>
  <c r="BS10" i="30"/>
  <c r="CP22" i="30"/>
  <c r="BJ4" i="30"/>
  <c r="CN4" i="30" s="1"/>
  <c r="BG31" i="30"/>
  <c r="CK31" i="30" s="1"/>
  <c r="BD34" i="30"/>
  <c r="CH34" i="30" s="1"/>
  <c r="BM5" i="30"/>
  <c r="CQ5" i="30" s="1"/>
  <c r="BL18" i="30"/>
  <c r="CP18" i="30" s="1"/>
  <c r="CJ27" i="30"/>
  <c r="BK4" i="30"/>
  <c r="CO4" i="30" s="1"/>
  <c r="BN14" i="30"/>
  <c r="CR14" i="30" s="1"/>
  <c r="CK22" i="30"/>
  <c r="BD5" i="30"/>
  <c r="CH5" i="30" s="1"/>
  <c r="CS23" i="30"/>
  <c r="BP32" i="30"/>
  <c r="BJ14" i="30"/>
  <c r="CN14" i="30" s="1"/>
  <c r="BH13" i="30"/>
  <c r="CL13" i="30" s="1"/>
  <c r="BT10" i="30"/>
  <c r="BV19" i="30"/>
  <c r="BY19" i="30"/>
  <c r="BT35" i="30"/>
  <c r="BS19" i="30"/>
  <c r="CC10" i="30"/>
  <c r="BY35" i="30"/>
  <c r="CB35" i="30"/>
  <c r="CC35" i="30"/>
  <c r="BG32" i="30"/>
  <c r="CK32" i="30" s="1"/>
  <c r="BS35" i="30"/>
  <c r="BX35" i="30"/>
  <c r="CB19" i="30"/>
  <c r="BU10" i="30"/>
  <c r="BG6" i="30"/>
  <c r="CK6" i="30" s="1"/>
  <c r="BX19" i="30"/>
  <c r="CA10" i="30"/>
  <c r="BZ35" i="30"/>
  <c r="BN34" i="30"/>
  <c r="CR34" i="30" s="1"/>
  <c r="BX10" i="30"/>
  <c r="BJ34" i="30"/>
  <c r="CN34" i="30" s="1"/>
  <c r="BZ10" i="30"/>
  <c r="CA19" i="30"/>
  <c r="BZ19" i="30"/>
  <c r="CA35" i="30"/>
  <c r="CE19" i="30"/>
  <c r="BW10" i="30"/>
  <c r="CD35" i="30"/>
  <c r="BN13" i="30"/>
  <c r="CR13" i="30" s="1"/>
  <c r="CS22" i="30"/>
  <c r="BP31" i="30"/>
  <c r="BK6" i="30"/>
  <c r="CO6" i="30" s="1"/>
  <c r="BK18" i="30"/>
  <c r="CO18" i="30" s="1"/>
  <c r="BP18" i="30"/>
  <c r="CT18" i="30" s="1"/>
  <c r="CN27" i="30"/>
  <c r="BG34" i="30"/>
  <c r="CK34" i="30" s="1"/>
  <c r="BH34" i="30"/>
  <c r="CL34" i="30" s="1"/>
  <c r="BY10" i="30"/>
  <c r="CB10" i="30"/>
  <c r="BV10" i="30"/>
  <c r="BV35" i="30"/>
  <c r="CD19" i="30"/>
  <c r="CD10" i="30"/>
  <c r="CE10" i="30"/>
  <c r="BI5" i="30"/>
  <c r="CM5" i="30" s="1"/>
  <c r="CJ23" i="30"/>
  <c r="CM22" i="30"/>
  <c r="BH14" i="30"/>
  <c r="CL14" i="30" s="1"/>
  <c r="CM23" i="30"/>
  <c r="BM13" i="30"/>
  <c r="CQ13" i="30" s="1"/>
  <c r="BF4" i="30"/>
  <c r="CJ4" i="30" s="1"/>
  <c r="BK14" i="30"/>
  <c r="CO14" i="30" s="1"/>
  <c r="CL23" i="30"/>
  <c r="BD13" i="30"/>
  <c r="CH13" i="30" s="1"/>
  <c r="BO4" i="30"/>
  <c r="CS4" i="30" s="1"/>
  <c r="BO14" i="30"/>
  <c r="CT23" i="30"/>
  <c r="BO6" i="30"/>
  <c r="CS6" i="30" s="1"/>
  <c r="BO18" i="30"/>
  <c r="CS18" i="30" s="1"/>
  <c r="CH27" i="30"/>
  <c r="CR27" i="30"/>
  <c r="BK34" i="30"/>
  <c r="CO34" i="30" s="1"/>
  <c r="BL34" i="30"/>
  <c r="CP34" i="30" s="1"/>
  <c r="BL4" i="30"/>
  <c r="CP4" i="30" s="1"/>
  <c r="BG14" i="30"/>
  <c r="CK14" i="30" s="1"/>
  <c r="BG5" i="30"/>
  <c r="CK5" i="30" s="1"/>
  <c r="CN23" i="30"/>
  <c r="BM31" i="30"/>
  <c r="CQ31" i="30" s="1"/>
  <c r="BI6" i="30"/>
  <c r="CM6" i="30" s="1"/>
  <c r="BJ31" i="30"/>
  <c r="CN31" i="30" s="1"/>
  <c r="BI4" i="30"/>
  <c r="CM4" i="30" s="1"/>
  <c r="BM32" i="30"/>
  <c r="CQ32" i="30" s="1"/>
  <c r="CO23" i="30"/>
  <c r="BP4" i="30"/>
  <c r="BM6" i="30"/>
  <c r="CQ6" i="30" s="1"/>
  <c r="CK27" i="30"/>
  <c r="BK5" i="30"/>
  <c r="CO5" i="30" s="1"/>
  <c r="BI31" i="30"/>
  <c r="CM31" i="30" s="1"/>
  <c r="BO5" i="30"/>
  <c r="CS5" i="30" s="1"/>
  <c r="BP13" i="30"/>
  <c r="BN31" i="30"/>
  <c r="CR31" i="30" s="1"/>
  <c r="BF6" i="30"/>
  <c r="CJ6" i="30" s="1"/>
  <c r="BH6" i="30"/>
  <c r="CL6" i="30" s="1"/>
  <c r="BE18" i="30"/>
  <c r="BF18" i="30"/>
  <c r="CJ18" i="30" s="1"/>
  <c r="CI27" i="30"/>
  <c r="CO27" i="30"/>
  <c r="BM34" i="30"/>
  <c r="CQ34" i="30" s="1"/>
  <c r="BN32" i="30"/>
  <c r="CR32" i="30" s="1"/>
  <c r="CT27" i="30"/>
  <c r="BE34" i="30"/>
  <c r="CI34" i="30" s="1"/>
  <c r="BF32" i="30"/>
  <c r="CJ32" i="30" s="1"/>
  <c r="BK31" i="30"/>
  <c r="CO31" i="30" s="1"/>
  <c r="BE5" i="30"/>
  <c r="CI5" i="30" s="1"/>
  <c r="CP23" i="30"/>
  <c r="BF14" i="30"/>
  <c r="CJ14" i="30" s="1"/>
  <c r="BH31" i="30"/>
  <c r="CL31" i="30" s="1"/>
  <c r="CI23" i="30"/>
  <c r="BJ5" i="30"/>
  <c r="CN5" i="30" s="1"/>
  <c r="BE32" i="30"/>
  <c r="CI32" i="30" s="1"/>
  <c r="BD31" i="30"/>
  <c r="CH31" i="30" s="1"/>
  <c r="C16" i="59"/>
  <c r="BP5" i="30"/>
  <c r="CR23" i="30"/>
  <c r="BO32" i="30"/>
  <c r="CS32" i="30" s="1"/>
  <c r="BJ6" i="30"/>
  <c r="CN6" i="30" s="1"/>
  <c r="BL6" i="30"/>
  <c r="CP6" i="30" s="1"/>
  <c r="BJ18" i="30"/>
  <c r="CN18" i="30" s="1"/>
  <c r="BD18" i="30"/>
  <c r="CH18" i="30" s="1"/>
  <c r="CM27" i="30"/>
  <c r="CS27" i="30"/>
  <c r="BF34" i="30"/>
  <c r="CJ34" i="30" s="1"/>
  <c r="BJ32" i="30"/>
  <c r="CN32" i="30" s="1"/>
  <c r="BI14" i="30"/>
  <c r="CM14" i="30" s="1"/>
  <c r="BL5" i="30"/>
  <c r="CP5" i="30" s="1"/>
  <c r="BE13" i="30"/>
  <c r="CI13" i="30" s="1"/>
  <c r="CL22" i="30"/>
  <c r="BD14" i="30"/>
  <c r="BG4" i="30"/>
  <c r="CK4" i="30" s="1"/>
  <c r="BK32" i="30"/>
  <c r="CO32" i="30" s="1"/>
  <c r="CK23" i="30"/>
  <c r="BH4" i="30"/>
  <c r="CL4" i="30" s="1"/>
  <c r="BL14" i="30"/>
  <c r="CP14" i="30" s="1"/>
  <c r="CQ23" i="30"/>
  <c r="CH23" i="30"/>
  <c r="BN4" i="30"/>
  <c r="CR4" i="30" s="1"/>
  <c r="BO13" i="30"/>
  <c r="CS13" i="30" s="1"/>
  <c r="BE6" i="30"/>
  <c r="CI6" i="30" s="1"/>
  <c r="BI18" i="30"/>
  <c r="CM18" i="30" s="1"/>
  <c r="CL27" i="30"/>
  <c r="CP27" i="30"/>
  <c r="BO34" i="30"/>
  <c r="CS34" i="30" s="1"/>
  <c r="BP34" i="30"/>
  <c r="CT34" i="30" s="1"/>
  <c r="BW19" i="30"/>
  <c r="BE14" i="30"/>
  <c r="BH5" i="30"/>
  <c r="CL5" i="30" s="1"/>
  <c r="BL32" i="30"/>
  <c r="CP32" i="30" s="1"/>
  <c r="BE31" i="30"/>
  <c r="CI31" i="30" s="1"/>
  <c r="BM4" i="30"/>
  <c r="BF31" i="30"/>
  <c r="CJ31" i="30" s="1"/>
  <c r="BD4" i="30"/>
  <c r="BP14" i="30"/>
  <c r="BD6" i="30"/>
  <c r="CH6" i="30" s="1"/>
  <c r="BM18" i="30"/>
  <c r="CQ18" i="30" s="1"/>
  <c r="BL13" i="30"/>
  <c r="CP13" i="30" s="1"/>
  <c r="BF5" i="30"/>
  <c r="CJ5" i="30" s="1"/>
  <c r="BI32" i="30"/>
  <c r="CM32" i="30" s="1"/>
  <c r="BI13" i="30"/>
  <c r="CM13" i="30" s="1"/>
  <c r="BG13" i="30"/>
  <c r="CI22" i="30"/>
  <c r="BH32" i="30"/>
  <c r="CL32" i="30" s="1"/>
  <c r="BF13" i="30"/>
  <c r="CJ13" i="30" s="1"/>
  <c r="BJ13" i="30"/>
  <c r="CN13" i="30" s="1"/>
  <c r="BM14" i="30"/>
  <c r="CQ14" i="30" s="1"/>
  <c r="BE4" i="30"/>
  <c r="CI4" i="30" s="1"/>
  <c r="C48" i="59"/>
  <c r="C24" i="66" s="1"/>
  <c r="BK13" i="30"/>
  <c r="CO13" i="30" s="1"/>
  <c r="BL31" i="30"/>
  <c r="BD32" i="30"/>
  <c r="CH32" i="30" s="1"/>
  <c r="BN5" i="30"/>
  <c r="CR5" i="30" s="1"/>
  <c r="CR22" i="30"/>
  <c r="BO31" i="30"/>
  <c r="CS31" i="30" s="1"/>
  <c r="BN6" i="30"/>
  <c r="CR6" i="30" s="1"/>
  <c r="BP6" i="30"/>
  <c r="CT6" i="30" s="1"/>
  <c r="BN18" i="30"/>
  <c r="CR18" i="30" s="1"/>
  <c r="BH18" i="30"/>
  <c r="CL18" i="30" s="1"/>
  <c r="CQ27" i="30"/>
  <c r="BI34" i="30"/>
  <c r="CM34" i="30" s="1"/>
  <c r="BW35" i="30"/>
  <c r="BT19" i="30"/>
  <c r="BU19" i="30"/>
  <c r="BU35" i="30"/>
  <c r="Q5" i="94"/>
  <c r="P5" i="94"/>
  <c r="P5" i="61"/>
  <c r="Q5" i="61"/>
  <c r="CR28" i="30" l="1"/>
  <c r="BT37" i="30"/>
  <c r="E20" i="65" s="1"/>
  <c r="E24" i="65" s="1"/>
  <c r="CT32" i="30"/>
  <c r="CC37" i="30"/>
  <c r="N19" i="59" s="1"/>
  <c r="CT5" i="30"/>
  <c r="BS37" i="30"/>
  <c r="D19" i="59" s="1"/>
  <c r="D23" i="59" s="1"/>
  <c r="BY37" i="30"/>
  <c r="J20" i="65" s="1"/>
  <c r="J24" i="65" s="1"/>
  <c r="CB37" i="30"/>
  <c r="M20" i="65" s="1"/>
  <c r="M24" i="65" s="1"/>
  <c r="CA37" i="30"/>
  <c r="L20" i="65" s="1"/>
  <c r="L24" i="65" s="1"/>
  <c r="BF28" i="30"/>
  <c r="BX37" i="30"/>
  <c r="I20" i="65" s="1"/>
  <c r="I24" i="65" s="1"/>
  <c r="BZ37" i="30"/>
  <c r="K20" i="65" s="1"/>
  <c r="K24" i="65" s="1"/>
  <c r="CP19" i="30"/>
  <c r="BE19" i="30"/>
  <c r="BJ28" i="30"/>
  <c r="CN19" i="30"/>
  <c r="BD19" i="30"/>
  <c r="CL28" i="30"/>
  <c r="BM10" i="30"/>
  <c r="BM19" i="30"/>
  <c r="BN35" i="30"/>
  <c r="BH28" i="30"/>
  <c r="BI10" i="30"/>
  <c r="CJ22" i="30"/>
  <c r="CJ28" i="30" s="1"/>
  <c r="CN22" i="30"/>
  <c r="CN28" i="30" s="1"/>
  <c r="CS35" i="30"/>
  <c r="BL19" i="30"/>
  <c r="BD35" i="30"/>
  <c r="BI28" i="30"/>
  <c r="BL35" i="30"/>
  <c r="CE37" i="30"/>
  <c r="P19" i="59" s="1"/>
  <c r="CS28" i="30"/>
  <c r="CO19" i="30"/>
  <c r="CI28" i="30"/>
  <c r="BM28" i="30"/>
  <c r="BD28" i="30"/>
  <c r="CM28" i="30"/>
  <c r="CR35" i="30"/>
  <c r="BP28" i="30"/>
  <c r="CD37" i="30"/>
  <c r="O20" i="65" s="1"/>
  <c r="O24" i="65" s="1"/>
  <c r="BG10" i="30"/>
  <c r="CM35" i="30"/>
  <c r="BL10" i="30"/>
  <c r="CQ19" i="30"/>
  <c r="BG19" i="30"/>
  <c r="CI10" i="30"/>
  <c r="CK28" i="30"/>
  <c r="BE28" i="30"/>
  <c r="CH22" i="30"/>
  <c r="CH28" i="30" s="1"/>
  <c r="BW37" i="30"/>
  <c r="H20" i="65" s="1"/>
  <c r="H24" i="65" s="1"/>
  <c r="BF10" i="30"/>
  <c r="CI35" i="30"/>
  <c r="BO28" i="30"/>
  <c r="CJ19" i="30"/>
  <c r="BG28" i="30"/>
  <c r="CP31" i="30"/>
  <c r="CP35" i="30" s="1"/>
  <c r="CR10" i="30"/>
  <c r="BF35" i="30"/>
  <c r="BH35" i="30"/>
  <c r="BJ35" i="30"/>
  <c r="BO19" i="30"/>
  <c r="BV37" i="30"/>
  <c r="G19" i="59" s="1"/>
  <c r="G23" i="59" s="1"/>
  <c r="CI14" i="30"/>
  <c r="BD10" i="30"/>
  <c r="BE10" i="30"/>
  <c r="CK10" i="30"/>
  <c r="BG35" i="30"/>
  <c r="CL35" i="30"/>
  <c r="BN19" i="30"/>
  <c r="BK19" i="30"/>
  <c r="CQ22" i="30"/>
  <c r="CQ28" i="30" s="1"/>
  <c r="CJ10" i="30"/>
  <c r="BK28" i="30"/>
  <c r="BF19" i="30"/>
  <c r="BI19" i="30"/>
  <c r="BI35" i="30"/>
  <c r="BN28" i="30"/>
  <c r="BJ19" i="30"/>
  <c r="CR19" i="30"/>
  <c r="BU37" i="30"/>
  <c r="F19" i="59" s="1"/>
  <c r="F23" i="59" s="1"/>
  <c r="BE35" i="30"/>
  <c r="BO10" i="30"/>
  <c r="BH19" i="30"/>
  <c r="BJ10" i="30"/>
  <c r="CH14" i="30"/>
  <c r="CT14" i="30" s="1"/>
  <c r="CS14" i="30"/>
  <c r="CS19" i="30" s="1"/>
  <c r="CO22" i="30"/>
  <c r="CO28" i="30" s="1"/>
  <c r="CM10" i="30"/>
  <c r="CQ4" i="30"/>
  <c r="CQ10" i="30" s="1"/>
  <c r="CK13" i="30"/>
  <c r="CK19" i="30" s="1"/>
  <c r="CL19" i="30"/>
  <c r="BM35" i="30"/>
  <c r="BH10" i="30"/>
  <c r="CO35" i="30"/>
  <c r="CT22" i="30"/>
  <c r="CT28" i="30" s="1"/>
  <c r="BK10" i="30"/>
  <c r="CL10" i="30"/>
  <c r="BK35" i="30"/>
  <c r="CI18" i="30"/>
  <c r="CP10" i="30"/>
  <c r="BO35" i="30"/>
  <c r="CQ35" i="30"/>
  <c r="CH4" i="30"/>
  <c r="CH10" i="30" s="1"/>
  <c r="BL28" i="30"/>
  <c r="CO10" i="30"/>
  <c r="BN10" i="30"/>
  <c r="CP28" i="30"/>
  <c r="CM19" i="30"/>
  <c r="CK35" i="30"/>
  <c r="CS10" i="30"/>
  <c r="CN10" i="30"/>
  <c r="CJ35" i="30"/>
  <c r="CN35" i="30"/>
  <c r="CH35" i="30"/>
  <c r="P23" i="59" l="1"/>
  <c r="N23" i="59"/>
  <c r="BQ28" i="30"/>
  <c r="G20" i="65"/>
  <c r="G24" i="65" s="1"/>
  <c r="CI19" i="30"/>
  <c r="CI37" i="30" s="1"/>
  <c r="E29" i="59" s="1"/>
  <c r="E19" i="59"/>
  <c r="E23" i="59" s="1"/>
  <c r="N14" i="66"/>
  <c r="N16" i="66" s="1"/>
  <c r="N21" i="66" s="1"/>
  <c r="N37" i="59"/>
  <c r="N39" i="59" s="1"/>
  <c r="N20" i="65"/>
  <c r="N24" i="65" s="1"/>
  <c r="L19" i="59"/>
  <c r="L23" i="59" s="1"/>
  <c r="D20" i="65"/>
  <c r="D24" i="65" s="1"/>
  <c r="J19" i="59"/>
  <c r="J23" i="59" s="1"/>
  <c r="I19" i="59"/>
  <c r="I23" i="59" s="1"/>
  <c r="M19" i="59"/>
  <c r="M23" i="59" s="1"/>
  <c r="F20" i="65"/>
  <c r="F24" i="65" s="1"/>
  <c r="K19" i="59"/>
  <c r="K37" i="59" s="1"/>
  <c r="K39" i="59" s="1"/>
  <c r="BD37" i="30"/>
  <c r="G14" i="66"/>
  <c r="G16" i="66" s="1"/>
  <c r="G21" i="66" s="1"/>
  <c r="G37" i="59"/>
  <c r="G39" i="59" s="1"/>
  <c r="BE37" i="30"/>
  <c r="BM37" i="30"/>
  <c r="F37" i="59"/>
  <c r="F39" i="59" s="1"/>
  <c r="H19" i="59"/>
  <c r="H37" i="59" s="1"/>
  <c r="H39" i="59" s="1"/>
  <c r="BF37" i="30"/>
  <c r="F14" i="66"/>
  <c r="F16" i="66" s="1"/>
  <c r="F21" i="66" s="1"/>
  <c r="BI37" i="30"/>
  <c r="CR37" i="30"/>
  <c r="BL37" i="30"/>
  <c r="BN37" i="30"/>
  <c r="BJ37" i="30"/>
  <c r="CP37" i="30"/>
  <c r="BK37" i="30"/>
  <c r="CK37" i="30"/>
  <c r="G29" i="59" s="1"/>
  <c r="F5" i="73" s="1"/>
  <c r="BO37" i="30"/>
  <c r="O19" i="59"/>
  <c r="BG37" i="30"/>
  <c r="CM37" i="30"/>
  <c r="BH37" i="30"/>
  <c r="P14" i="66"/>
  <c r="P16" i="66" s="1"/>
  <c r="P21" i="66" s="1"/>
  <c r="P37" i="59"/>
  <c r="P39" i="59" s="1"/>
  <c r="P20" i="65"/>
  <c r="P24" i="65" s="1"/>
  <c r="CF37" i="30"/>
  <c r="CS37" i="30"/>
  <c r="CJ37" i="30"/>
  <c r="F29" i="59" s="1"/>
  <c r="E5" i="73" s="1"/>
  <c r="CQ37" i="30"/>
  <c r="CN37" i="30"/>
  <c r="J29" i="59" s="1"/>
  <c r="CO37" i="30"/>
  <c r="K29" i="59" s="1"/>
  <c r="CL37" i="30"/>
  <c r="H27" i="59" s="1"/>
  <c r="CH19" i="30"/>
  <c r="CH37" i="30" s="1"/>
  <c r="D29" i="59" s="1"/>
  <c r="C5" i="73" s="1"/>
  <c r="BP19" i="30"/>
  <c r="BQ19" i="30" s="1"/>
  <c r="CT13" i="30"/>
  <c r="CT19" i="30" s="1"/>
  <c r="D37" i="59"/>
  <c r="D14" i="66"/>
  <c r="BP35" i="30"/>
  <c r="BQ35" i="30" s="1"/>
  <c r="CT31" i="30"/>
  <c r="CT35" i="30" s="1"/>
  <c r="CT4" i="30"/>
  <c r="CT10" i="30" s="1"/>
  <c r="BP10" i="30"/>
  <c r="BQ10" i="30" s="1"/>
  <c r="O14" i="66" l="1"/>
  <c r="O16" i="66" s="1"/>
  <c r="O21" i="66" s="1"/>
  <c r="I5" i="73"/>
  <c r="I4" i="61" s="1"/>
  <c r="E14" i="66"/>
  <c r="E16" i="66" s="1"/>
  <c r="E21" i="66" s="1"/>
  <c r="E37" i="59"/>
  <c r="E39" i="59" s="1"/>
  <c r="J37" i="59"/>
  <c r="J39" i="59" s="1"/>
  <c r="L14" i="66"/>
  <c r="L16" i="66" s="1"/>
  <c r="L21" i="66" s="1"/>
  <c r="L37" i="59"/>
  <c r="L39" i="59" s="1"/>
  <c r="J14" i="66"/>
  <c r="J16" i="66" s="1"/>
  <c r="J21" i="66" s="1"/>
  <c r="K23" i="59"/>
  <c r="K32" i="59" s="1"/>
  <c r="I37" i="59"/>
  <c r="I39" i="59" s="1"/>
  <c r="M14" i="66"/>
  <c r="M16" i="66" s="1"/>
  <c r="M21" i="66" s="1"/>
  <c r="M37" i="59"/>
  <c r="M39" i="59" s="1"/>
  <c r="E27" i="59"/>
  <c r="I14" i="66"/>
  <c r="I16" i="66" s="1"/>
  <c r="I21" i="66" s="1"/>
  <c r="K14" i="66"/>
  <c r="K16" i="66" s="1"/>
  <c r="K21" i="66" s="1"/>
  <c r="J5" i="73"/>
  <c r="J4" i="61" s="1"/>
  <c r="J8" i="61" s="1"/>
  <c r="H23" i="59"/>
  <c r="N29" i="59"/>
  <c r="H14" i="66"/>
  <c r="H16" i="66" s="1"/>
  <c r="H21" i="66" s="1"/>
  <c r="L29" i="59"/>
  <c r="K5" i="73" s="1"/>
  <c r="K5" i="76" s="1"/>
  <c r="K9" i="76" s="1"/>
  <c r="C20" i="65"/>
  <c r="I29" i="59"/>
  <c r="H5" i="73" s="1"/>
  <c r="H5" i="46" s="1"/>
  <c r="H9" i="46" s="1"/>
  <c r="G27" i="59"/>
  <c r="O29" i="59"/>
  <c r="N4" i="61" s="1"/>
  <c r="N8" i="61" s="1"/>
  <c r="K27" i="59"/>
  <c r="C19" i="59"/>
  <c r="O37" i="59"/>
  <c r="O39" i="59" s="1"/>
  <c r="O23" i="59"/>
  <c r="J27" i="59"/>
  <c r="M29" i="59"/>
  <c r="M32" i="59" s="1"/>
  <c r="F27" i="59"/>
  <c r="H29" i="59"/>
  <c r="G5" i="73" s="1"/>
  <c r="G4" i="61" s="1"/>
  <c r="G8" i="61" s="1"/>
  <c r="O27" i="59"/>
  <c r="M27" i="59"/>
  <c r="I27" i="59"/>
  <c r="N27" i="59"/>
  <c r="L27" i="59"/>
  <c r="C24" i="65"/>
  <c r="C25" i="65" s="1"/>
  <c r="E32" i="59"/>
  <c r="G32" i="59"/>
  <c r="C5" i="76"/>
  <c r="C9" i="73"/>
  <c r="C5" i="46"/>
  <c r="C4" i="61"/>
  <c r="C4" i="94" s="1"/>
  <c r="E5" i="76"/>
  <c r="E9" i="76" s="1"/>
  <c r="E4" i="61"/>
  <c r="E9" i="73"/>
  <c r="E5" i="46"/>
  <c r="E9" i="46" s="1"/>
  <c r="K18" i="63"/>
  <c r="L18" i="63" s="1"/>
  <c r="C71" i="63" s="1"/>
  <c r="D32" i="59"/>
  <c r="CT37" i="30"/>
  <c r="BP37" i="30"/>
  <c r="F32" i="59"/>
  <c r="D16" i="66"/>
  <c r="D21" i="66" s="1"/>
  <c r="J32" i="59"/>
  <c r="F5" i="76"/>
  <c r="F9" i="76" s="1"/>
  <c r="F5" i="46"/>
  <c r="F9" i="46" s="1"/>
  <c r="F9" i="73"/>
  <c r="F4" i="61"/>
  <c r="D39" i="59"/>
  <c r="D5" i="73"/>
  <c r="M4" i="61" l="1"/>
  <c r="M4" i="94" s="1"/>
  <c r="M8" i="94" s="1"/>
  <c r="M24" i="94" s="1"/>
  <c r="M5" i="73"/>
  <c r="N5" i="73"/>
  <c r="N5" i="76" s="1"/>
  <c r="N9" i="76" s="1"/>
  <c r="BQ37" i="30"/>
  <c r="I5" i="76"/>
  <c r="I9" i="76" s="1"/>
  <c r="I9" i="73"/>
  <c r="I15" i="73" s="1"/>
  <c r="I5" i="46"/>
  <c r="I9" i="46" s="1"/>
  <c r="C23" i="59"/>
  <c r="C24" i="59" s="1"/>
  <c r="L32" i="59"/>
  <c r="J5" i="76"/>
  <c r="J9" i="76" s="1"/>
  <c r="J5" i="46"/>
  <c r="J9" i="46" s="1"/>
  <c r="J9" i="73"/>
  <c r="J15" i="73" s="1"/>
  <c r="J15" i="76" s="1"/>
  <c r="J18" i="76" s="1"/>
  <c r="K9" i="73"/>
  <c r="K15" i="73" s="1"/>
  <c r="K5" i="46"/>
  <c r="K9" i="46" s="1"/>
  <c r="K4" i="61"/>
  <c r="K4" i="94" s="1"/>
  <c r="K8" i="94" s="1"/>
  <c r="K24" i="94" s="1"/>
  <c r="C14" i="66"/>
  <c r="C16" i="66" s="1"/>
  <c r="C21" i="66"/>
  <c r="N32" i="59"/>
  <c r="L5" i="73"/>
  <c r="H5" i="76"/>
  <c r="H9" i="76" s="1"/>
  <c r="N4" i="94"/>
  <c r="N8" i="94" s="1"/>
  <c r="N24" i="94" s="1"/>
  <c r="H4" i="61"/>
  <c r="H8" i="61" s="1"/>
  <c r="H9" i="73"/>
  <c r="H15" i="73" s="1"/>
  <c r="I32" i="59"/>
  <c r="G5" i="46"/>
  <c r="G9" i="46" s="1"/>
  <c r="H32" i="59"/>
  <c r="C37" i="59"/>
  <c r="G4" i="94"/>
  <c r="G8" i="94" s="1"/>
  <c r="G24" i="94" s="1"/>
  <c r="O32" i="59"/>
  <c r="G5" i="76"/>
  <c r="G9" i="76" s="1"/>
  <c r="G9" i="73"/>
  <c r="G15" i="73" s="1"/>
  <c r="G15" i="46" s="1"/>
  <c r="G18" i="46" s="1"/>
  <c r="J4" i="94"/>
  <c r="J8" i="94" s="1"/>
  <c r="J24" i="94" s="1"/>
  <c r="G24" i="61"/>
  <c r="G19" i="61" s="1"/>
  <c r="G13" i="61"/>
  <c r="N24" i="61"/>
  <c r="N19" i="61" s="1"/>
  <c r="N13" i="61"/>
  <c r="N16" i="61" s="1"/>
  <c r="J24" i="61"/>
  <c r="J19" i="61" s="1"/>
  <c r="J13" i="61"/>
  <c r="F8" i="61"/>
  <c r="F4" i="94"/>
  <c r="F8" i="94" s="1"/>
  <c r="F24" i="94" s="1"/>
  <c r="I8" i="61"/>
  <c r="I4" i="94"/>
  <c r="I8" i="94" s="1"/>
  <c r="I24" i="94" s="1"/>
  <c r="C8" i="94"/>
  <c r="C24" i="94" s="1"/>
  <c r="G16" i="99"/>
  <c r="G16" i="102"/>
  <c r="G16" i="93"/>
  <c r="G16" i="103"/>
  <c r="G16" i="100"/>
  <c r="G16" i="96"/>
  <c r="G16" i="101"/>
  <c r="G16" i="97"/>
  <c r="G16" i="95"/>
  <c r="G16" i="98"/>
  <c r="J16" i="103"/>
  <c r="J16" i="101"/>
  <c r="J16" i="100"/>
  <c r="J16" i="98"/>
  <c r="J16" i="97"/>
  <c r="J16" i="96"/>
  <c r="J16" i="95"/>
  <c r="J16" i="99"/>
  <c r="J16" i="102"/>
  <c r="J16" i="93"/>
  <c r="E8" i="61"/>
  <c r="E4" i="94"/>
  <c r="E8" i="94" s="1"/>
  <c r="E24" i="94" s="1"/>
  <c r="C39" i="59"/>
  <c r="C47" i="59" s="1"/>
  <c r="C23" i="66" s="1"/>
  <c r="E15" i="73"/>
  <c r="E27" i="73"/>
  <c r="E22" i="73" s="1"/>
  <c r="P29" i="59"/>
  <c r="O5" i="73" s="1"/>
  <c r="O5" i="76" s="1"/>
  <c r="O9" i="76" s="1"/>
  <c r="C9" i="46"/>
  <c r="C15" i="73"/>
  <c r="C27" i="73"/>
  <c r="C22" i="73" s="1"/>
  <c r="D5" i="76"/>
  <c r="D9" i="76" s="1"/>
  <c r="D9" i="73"/>
  <c r="D5" i="46"/>
  <c r="D9" i="46" s="1"/>
  <c r="D4" i="61"/>
  <c r="F27" i="73"/>
  <c r="F22" i="73" s="1"/>
  <c r="F15" i="73"/>
  <c r="C8" i="61"/>
  <c r="C9" i="76"/>
  <c r="C50" i="59" l="1"/>
  <c r="C26" i="66" s="1"/>
  <c r="M8" i="61"/>
  <c r="M13" i="61" s="1"/>
  <c r="M16" i="61" s="1"/>
  <c r="P5" i="73"/>
  <c r="P9" i="73" s="1"/>
  <c r="N9" i="73"/>
  <c r="O9" i="73"/>
  <c r="M9" i="73"/>
  <c r="M5" i="76"/>
  <c r="M9" i="76" s="1"/>
  <c r="I27" i="73"/>
  <c r="I22" i="73" s="1"/>
  <c r="I22" i="76" s="1"/>
  <c r="I27" i="76" s="1"/>
  <c r="K27" i="73"/>
  <c r="K22" i="73" s="1"/>
  <c r="J15" i="46"/>
  <c r="J18" i="46" s="1"/>
  <c r="J18" i="73"/>
  <c r="J27" i="73"/>
  <c r="J22" i="73" s="1"/>
  <c r="J19" i="94" s="1"/>
  <c r="H4" i="94"/>
  <c r="H8" i="94" s="1"/>
  <c r="H24" i="94" s="1"/>
  <c r="K8" i="61"/>
  <c r="K13" i="61" s="1"/>
  <c r="L4" i="61"/>
  <c r="L4" i="94" s="1"/>
  <c r="H27" i="73"/>
  <c r="H22" i="73" s="1"/>
  <c r="L5" i="46"/>
  <c r="L9" i="46" s="1"/>
  <c r="L9" i="73"/>
  <c r="L27" i="73" s="1"/>
  <c r="L22" i="73" s="1"/>
  <c r="L5" i="76"/>
  <c r="L9" i="76" s="1"/>
  <c r="G18" i="73"/>
  <c r="G15" i="76"/>
  <c r="G18" i="76" s="1"/>
  <c r="G27" i="73"/>
  <c r="G22" i="73" s="1"/>
  <c r="G22" i="46" s="1"/>
  <c r="G27" i="46" s="1"/>
  <c r="I24" i="61"/>
  <c r="I19" i="61" s="1"/>
  <c r="I13" i="61"/>
  <c r="P27" i="59"/>
  <c r="H24" i="61"/>
  <c r="H19" i="61" s="1"/>
  <c r="H13" i="61"/>
  <c r="F24" i="61"/>
  <c r="F19" i="61" s="1"/>
  <c r="F13" i="61"/>
  <c r="D27" i="59"/>
  <c r="C24" i="61"/>
  <c r="C19" i="61" s="1"/>
  <c r="C19" i="94" s="1"/>
  <c r="C13" i="61"/>
  <c r="C13" i="94" s="1"/>
  <c r="E24" i="61"/>
  <c r="E19" i="61" s="1"/>
  <c r="E13" i="61"/>
  <c r="N30" i="61"/>
  <c r="N13" i="94"/>
  <c r="N16" i="94" s="1"/>
  <c r="G30" i="61"/>
  <c r="H16" i="102"/>
  <c r="H16" i="93"/>
  <c r="H16" i="103"/>
  <c r="H16" i="100"/>
  <c r="H16" i="99"/>
  <c r="H16" i="96"/>
  <c r="H16" i="98"/>
  <c r="H16" i="101"/>
  <c r="H16" i="97"/>
  <c r="H16" i="95"/>
  <c r="D8" i="61"/>
  <c r="D4" i="94"/>
  <c r="I16" i="102"/>
  <c r="I16" i="93"/>
  <c r="I16" i="103"/>
  <c r="I16" i="101"/>
  <c r="I16" i="100"/>
  <c r="I16" i="98"/>
  <c r="I16" i="97"/>
  <c r="I16" i="96"/>
  <c r="I16" i="95"/>
  <c r="I16" i="99"/>
  <c r="E16" i="102"/>
  <c r="E16" i="93"/>
  <c r="E16" i="103"/>
  <c r="E16" i="101"/>
  <c r="E16" i="100"/>
  <c r="E16" i="98"/>
  <c r="E16" i="97"/>
  <c r="E16" i="96"/>
  <c r="E16" i="95"/>
  <c r="E16" i="99"/>
  <c r="J30" i="61"/>
  <c r="J16" i="61"/>
  <c r="J13" i="94"/>
  <c r="J16" i="94" s="1"/>
  <c r="F16" i="103"/>
  <c r="F16" i="101"/>
  <c r="F16" i="100"/>
  <c r="F16" i="98"/>
  <c r="F16" i="97"/>
  <c r="F16" i="96"/>
  <c r="F16" i="95"/>
  <c r="F16" i="99"/>
  <c r="F16" i="102"/>
  <c r="F16" i="93"/>
  <c r="G16" i="61"/>
  <c r="G13" i="94"/>
  <c r="G16" i="94" s="1"/>
  <c r="C22" i="76"/>
  <c r="C22" i="46"/>
  <c r="K15" i="76"/>
  <c r="K18" i="76" s="1"/>
  <c r="K18" i="73"/>
  <c r="K15" i="46"/>
  <c r="K18" i="46" s="1"/>
  <c r="H15" i="76"/>
  <c r="H15" i="46"/>
  <c r="H18" i="73"/>
  <c r="O4" i="61"/>
  <c r="P32" i="59"/>
  <c r="C32" i="59" s="1"/>
  <c r="C29" i="59"/>
  <c r="C15" i="76"/>
  <c r="C15" i="46"/>
  <c r="C18" i="73"/>
  <c r="F15" i="76"/>
  <c r="F18" i="76" s="1"/>
  <c r="F15" i="46"/>
  <c r="F18" i="46" s="1"/>
  <c r="F18" i="73"/>
  <c r="D15" i="73"/>
  <c r="D27" i="73"/>
  <c r="D22" i="73" s="1"/>
  <c r="E22" i="76"/>
  <c r="E27" i="76" s="1"/>
  <c r="E22" i="46"/>
  <c r="E27" i="46" s="1"/>
  <c r="F22" i="76"/>
  <c r="F27" i="76" s="1"/>
  <c r="F22" i="46"/>
  <c r="F27" i="46" s="1"/>
  <c r="I15" i="76"/>
  <c r="I18" i="76" s="1"/>
  <c r="I18" i="73"/>
  <c r="I15" i="46"/>
  <c r="I18" i="46" s="1"/>
  <c r="E15" i="76"/>
  <c r="E18" i="76" s="1"/>
  <c r="E15" i="46"/>
  <c r="E18" i="46" s="1"/>
  <c r="E18" i="73"/>
  <c r="M24" i="61" l="1"/>
  <c r="M30" i="61" s="1"/>
  <c r="M30" i="94" s="1"/>
  <c r="M33" i="94" s="1"/>
  <c r="M13" i="94"/>
  <c r="M16" i="94" s="1"/>
  <c r="P5" i="76"/>
  <c r="P9" i="76" s="1"/>
  <c r="N27" i="73"/>
  <c r="N22" i="73" s="1"/>
  <c r="N22" i="76" s="1"/>
  <c r="N27" i="76" s="1"/>
  <c r="N15" i="73"/>
  <c r="M27" i="73"/>
  <c r="M22" i="73" s="1"/>
  <c r="M22" i="76" s="1"/>
  <c r="M15" i="73"/>
  <c r="O27" i="73"/>
  <c r="O22" i="73" s="1"/>
  <c r="O22" i="76" s="1"/>
  <c r="O27" i="76" s="1"/>
  <c r="O15" i="73"/>
  <c r="I22" i="46"/>
  <c r="I27" i="46" s="1"/>
  <c r="L15" i="73"/>
  <c r="L15" i="76" s="1"/>
  <c r="L18" i="76" s="1"/>
  <c r="K22" i="76"/>
  <c r="K27" i="76" s="1"/>
  <c r="K22" i="46"/>
  <c r="K27" i="46" s="1"/>
  <c r="K24" i="61"/>
  <c r="K19" i="61" s="1"/>
  <c r="K19" i="94" s="1"/>
  <c r="L8" i="61"/>
  <c r="L24" i="61" s="1"/>
  <c r="L19" i="61" s="1"/>
  <c r="J22" i="46"/>
  <c r="J27" i="46" s="1"/>
  <c r="J22" i="76"/>
  <c r="J27" i="76" s="1"/>
  <c r="H22" i="46"/>
  <c r="H27" i="46" s="1"/>
  <c r="H22" i="76"/>
  <c r="H27" i="76" s="1"/>
  <c r="N5" i="46"/>
  <c r="N9" i="46" s="1"/>
  <c r="G22" i="76"/>
  <c r="G27" i="76" s="1"/>
  <c r="G19" i="94"/>
  <c r="D24" i="61"/>
  <c r="D19" i="61" s="1"/>
  <c r="D13" i="61"/>
  <c r="N33" i="61"/>
  <c r="N30" i="94"/>
  <c r="N33" i="94" s="1"/>
  <c r="K13" i="94"/>
  <c r="K16" i="94" s="1"/>
  <c r="E16" i="61"/>
  <c r="E13" i="94"/>
  <c r="E16" i="94" s="1"/>
  <c r="H30" i="61"/>
  <c r="H19" i="94"/>
  <c r="I30" i="61"/>
  <c r="I19" i="94"/>
  <c r="P4" i="61"/>
  <c r="P8" i="61" s="1"/>
  <c r="O4" i="94"/>
  <c r="O8" i="94" s="1"/>
  <c r="K16" i="96"/>
  <c r="K16" i="101"/>
  <c r="K16" i="99"/>
  <c r="J33" i="61"/>
  <c r="J30" i="94"/>
  <c r="J33" i="94" s="1"/>
  <c r="K16" i="102"/>
  <c r="K16" i="98"/>
  <c r="I16" i="61"/>
  <c r="I13" i="94"/>
  <c r="I16" i="94" s="1"/>
  <c r="E30" i="61"/>
  <c r="E19" i="94"/>
  <c r="F16" i="61"/>
  <c r="F13" i="94"/>
  <c r="F16" i="94" s="1"/>
  <c r="L8" i="94"/>
  <c r="L24" i="94" s="1"/>
  <c r="K16" i="100"/>
  <c r="K16" i="103"/>
  <c r="D8" i="94"/>
  <c r="D24" i="94" s="1"/>
  <c r="H16" i="61"/>
  <c r="H13" i="94"/>
  <c r="H16" i="94" s="1"/>
  <c r="K16" i="97"/>
  <c r="F30" i="61"/>
  <c r="F19" i="94"/>
  <c r="L16" i="102"/>
  <c r="L16" i="93"/>
  <c r="L16" i="101"/>
  <c r="L16" i="97"/>
  <c r="L16" i="95"/>
  <c r="L16" i="98"/>
  <c r="L16" i="103"/>
  <c r="L16" i="100"/>
  <c r="L16" i="99"/>
  <c r="L16" i="96"/>
  <c r="C16" i="94"/>
  <c r="K16" i="95"/>
  <c r="K16" i="93"/>
  <c r="G33" i="61"/>
  <c r="G30" i="94"/>
  <c r="G33" i="94" s="1"/>
  <c r="C27" i="59"/>
  <c r="C18" i="46"/>
  <c r="O8" i="61"/>
  <c r="O13" i="61" s="1"/>
  <c r="Q4" i="61"/>
  <c r="Q8" i="61" s="1"/>
  <c r="K16" i="61"/>
  <c r="C27" i="46"/>
  <c r="L22" i="76"/>
  <c r="L27" i="76" s="1"/>
  <c r="L22" i="46"/>
  <c r="L27" i="46" s="1"/>
  <c r="C16" i="61"/>
  <c r="C18" i="76"/>
  <c r="H18" i="76"/>
  <c r="C30" i="61"/>
  <c r="C30" i="94" s="1"/>
  <c r="D15" i="76"/>
  <c r="D18" i="76" s="1"/>
  <c r="D15" i="46"/>
  <c r="D18" i="46" s="1"/>
  <c r="D18" i="73"/>
  <c r="D22" i="76"/>
  <c r="D27" i="76" s="1"/>
  <c r="D22" i="46"/>
  <c r="D27" i="46" s="1"/>
  <c r="H18" i="46"/>
  <c r="M15" i="46"/>
  <c r="M18" i="46" s="1"/>
  <c r="C27" i="76"/>
  <c r="M33" i="61" l="1"/>
  <c r="M19" i="61"/>
  <c r="M19" i="94" s="1"/>
  <c r="O18" i="73"/>
  <c r="O15" i="76"/>
  <c r="O18" i="76" s="1"/>
  <c r="M18" i="73"/>
  <c r="M15" i="76"/>
  <c r="M18" i="76" s="1"/>
  <c r="N18" i="73"/>
  <c r="N15" i="76"/>
  <c r="N18" i="76" s="1"/>
  <c r="P22" i="73"/>
  <c r="P27" i="73" s="1"/>
  <c r="Q22" i="73" s="1"/>
  <c r="P22" i="76"/>
  <c r="P27" i="76" s="1"/>
  <c r="Q23" i="76" s="1"/>
  <c r="P15" i="73"/>
  <c r="P18" i="73" s="1"/>
  <c r="L15" i="46"/>
  <c r="L18" i="46" s="1"/>
  <c r="L18" i="73"/>
  <c r="K30" i="61"/>
  <c r="K30" i="94" s="1"/>
  <c r="K33" i="94" s="1"/>
  <c r="L13" i="61"/>
  <c r="L13" i="94" s="1"/>
  <c r="M22" i="46"/>
  <c r="M27" i="46" s="1"/>
  <c r="M27" i="76"/>
  <c r="P4" i="94"/>
  <c r="P8" i="94" s="1"/>
  <c r="Q4" i="94"/>
  <c r="Q8" i="94" s="1"/>
  <c r="Q13" i="93"/>
  <c r="Q16" i="93" s="1"/>
  <c r="Q13" i="95"/>
  <c r="Q16" i="95" s="1"/>
  <c r="C33" i="94"/>
  <c r="D16" i="103"/>
  <c r="P13" i="103"/>
  <c r="P16" i="103" s="1"/>
  <c r="D16" i="93"/>
  <c r="P13" i="93"/>
  <c r="P16" i="93" s="1"/>
  <c r="D16" i="96"/>
  <c r="P13" i="96"/>
  <c r="P16" i="96" s="1"/>
  <c r="D16" i="95"/>
  <c r="P13" i="95"/>
  <c r="P16" i="95" s="1"/>
  <c r="D16" i="102"/>
  <c r="P13" i="102"/>
  <c r="P16" i="102" s="1"/>
  <c r="F33" i="61"/>
  <c r="F30" i="94"/>
  <c r="F33" i="94" s="1"/>
  <c r="Q13" i="103"/>
  <c r="Q16" i="103" s="1"/>
  <c r="Q13" i="98"/>
  <c r="Q16" i="98" s="1"/>
  <c r="Q13" i="99"/>
  <c r="Q16" i="99" s="1"/>
  <c r="Q13" i="96"/>
  <c r="Q16" i="96" s="1"/>
  <c r="O24" i="94"/>
  <c r="H33" i="61"/>
  <c r="H30" i="94"/>
  <c r="H33" i="94" s="1"/>
  <c r="D16" i="98"/>
  <c r="P13" i="98"/>
  <c r="P16" i="98" s="1"/>
  <c r="D30" i="61"/>
  <c r="D19" i="94"/>
  <c r="D16" i="61"/>
  <c r="D13" i="94"/>
  <c r="D16" i="99"/>
  <c r="P13" i="99"/>
  <c r="P16" i="99" s="1"/>
  <c r="D16" i="97"/>
  <c r="P13" i="97"/>
  <c r="P16" i="97" s="1"/>
  <c r="Q13" i="97"/>
  <c r="Q16" i="97" s="1"/>
  <c r="E33" i="61"/>
  <c r="E30" i="94"/>
  <c r="E33" i="94" s="1"/>
  <c r="I33" i="61"/>
  <c r="I30" i="94"/>
  <c r="I33" i="94" s="1"/>
  <c r="L30" i="61"/>
  <c r="L19" i="94"/>
  <c r="D16" i="100"/>
  <c r="P13" i="100"/>
  <c r="P16" i="100" s="1"/>
  <c r="D16" i="101"/>
  <c r="P13" i="101"/>
  <c r="P16" i="101" s="1"/>
  <c r="Q13" i="100"/>
  <c r="Q16" i="100" s="1"/>
  <c r="Q13" i="102"/>
  <c r="Q16" i="102" s="1"/>
  <c r="Q13" i="101"/>
  <c r="Q16" i="101" s="1"/>
  <c r="C33" i="61"/>
  <c r="N22" i="46"/>
  <c r="N27" i="46" s="1"/>
  <c r="O24" i="61"/>
  <c r="O19" i="61" s="1"/>
  <c r="Q27" i="73" l="1"/>
  <c r="Q24" i="73"/>
  <c r="N21" i="94" s="1"/>
  <c r="P21" i="94" s="1"/>
  <c r="Q23" i="73"/>
  <c r="N20" i="94" s="1"/>
  <c r="P20" i="94" s="1"/>
  <c r="Q26" i="73"/>
  <c r="Q25" i="73"/>
  <c r="P15" i="76"/>
  <c r="P18" i="76" s="1"/>
  <c r="K33" i="61"/>
  <c r="L16" i="61"/>
  <c r="N15" i="46"/>
  <c r="N18" i="46" s="1"/>
  <c r="N22" i="94"/>
  <c r="P22" i="94" s="1"/>
  <c r="N19" i="94"/>
  <c r="L33" i="61"/>
  <c r="L30" i="94"/>
  <c r="L16" i="94"/>
  <c r="O16" i="61"/>
  <c r="O13" i="94"/>
  <c r="O16" i="94" s="1"/>
  <c r="D16" i="94"/>
  <c r="D33" i="61"/>
  <c r="D30" i="94"/>
  <c r="Q27" i="76"/>
  <c r="P13" i="61"/>
  <c r="P16" i="61" s="1"/>
  <c r="Q13" i="61"/>
  <c r="Q16" i="61" s="1"/>
  <c r="Q25" i="76"/>
  <c r="Q22" i="76"/>
  <c r="Q26" i="76"/>
  <c r="Q24" i="76"/>
  <c r="Q20" i="61"/>
  <c r="P20" i="61"/>
  <c r="O19" i="94"/>
  <c r="O30" i="61"/>
  <c r="O30" i="94" s="1"/>
  <c r="O33" i="94" s="1"/>
  <c r="O22" i="46"/>
  <c r="O25" i="46"/>
  <c r="O24" i="46"/>
  <c r="O27" i="46"/>
  <c r="O26" i="46"/>
  <c r="O23" i="46"/>
  <c r="P22" i="61"/>
  <c r="Q22" i="61"/>
  <c r="Q21" i="61"/>
  <c r="P21" i="61"/>
  <c r="Q20" i="94" l="1"/>
  <c r="Q21" i="94"/>
  <c r="Q22" i="94"/>
  <c r="P19" i="94"/>
  <c r="P24" i="94" s="1"/>
  <c r="P13" i="94"/>
  <c r="P16" i="94" s="1"/>
  <c r="Q19" i="94"/>
  <c r="D33" i="94"/>
  <c r="L33" i="94"/>
  <c r="Q30" i="94"/>
  <c r="Q33" i="94" s="1"/>
  <c r="P30" i="94"/>
  <c r="P33" i="94" s="1"/>
  <c r="Q13" i="94"/>
  <c r="Q16" i="94" s="1"/>
  <c r="Q19" i="61"/>
  <c r="Q24" i="61" s="1"/>
  <c r="P19" i="61"/>
  <c r="P24" i="61" s="1"/>
  <c r="O33" i="61"/>
  <c r="P30" i="61"/>
  <c r="P33" i="61" s="1"/>
  <c r="P39" i="61" s="1"/>
  <c r="Q30" i="61"/>
  <c r="Q33" i="61" s="1"/>
  <c r="Q24" i="94" l="1"/>
  <c r="C71" i="30"/>
  <c r="C76" i="30" l="1"/>
  <c r="C78" i="30" s="1"/>
  <c r="F77" i="30" s="1"/>
  <c r="F76" i="3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I28" authorId="0" shapeId="0" xr:uid="{00000000-0006-0000-0100-000001000000}">
      <text>
        <r>
          <rPr>
            <sz val="9"/>
            <color indexed="81"/>
            <rFont val="Tahoma"/>
            <family val="2"/>
          </rPr>
          <t xml:space="preserve">Ved å legge inn en prosentsats så vil den eksterne inntekten i prosjektet kalkuleres på bakgrunn av arbeidsinnsatsen i prosjektet.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Dag Roar Nielsen</author>
    <author>Terje Bakke</author>
  </authors>
  <commentList>
    <comment ref="F3" authorId="0" shapeId="0" xr:uid="{00000000-0006-0000-0200-000001000000}">
      <text>
        <r>
          <rPr>
            <b/>
            <sz val="9"/>
            <color indexed="81"/>
            <rFont val="Tahoma"/>
            <family val="2"/>
          </rPr>
          <t>Husk å legge inn finansiering.</t>
        </r>
        <r>
          <rPr>
            <sz val="9"/>
            <color indexed="81"/>
            <rFont val="Tahoma"/>
            <family val="2"/>
          </rPr>
          <t xml:space="preserve">
</t>
        </r>
      </text>
    </comment>
    <comment ref="B21" authorId="1" shapeId="0" xr:uid="{00000000-0006-0000-0200-000002000000}">
      <text>
        <r>
          <rPr>
            <sz val="9"/>
            <color indexed="81"/>
            <rFont val="Tahoma"/>
            <family val="2"/>
          </rPr>
          <t xml:space="preserve">Rekrutteringsstillinger som Fakultetet bidrar med inn i SFF'et legges inn her. I senere drift vil det tilflyte penger til instituttet som gjør ansettelser og frijøper ned på senteret. 
</t>
        </r>
      </text>
    </comment>
    <comment ref="H46" authorId="1" shapeId="0" xr:uid="{00000000-0006-0000-0200-000003000000}">
      <text>
        <r>
          <rPr>
            <sz val="9"/>
            <color indexed="81"/>
            <rFont val="Tahoma"/>
            <family val="2"/>
          </rPr>
          <t xml:space="preserve">Gir økt egenandel pga økt internt finansiert overhead.
</t>
        </r>
      </text>
    </comment>
    <comment ref="BS73" authorId="1" shapeId="0" xr:uid="{00000000-0006-0000-0200-000006000000}">
      <text>
        <r>
          <rPr>
            <sz val="9"/>
            <color indexed="81"/>
            <rFont val="Tahoma"/>
            <family val="2"/>
          </rPr>
          <t xml:space="preserve">Prosentsatsen er et vektet snitt av prosentsatsene og nivået for lønn de respektive år i prosjektperioden.
</t>
        </r>
      </text>
    </comment>
    <comment ref="BS81" authorId="1" shapeId="0" xr:uid="{00000000-0006-0000-02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Terje Bakke</author>
    <author>Dag Roar Nielsen</author>
  </authors>
  <commentList>
    <comment ref="B3" authorId="0" shapeId="0" xr:uid="{00000000-0006-0000-0300-000001000000}">
      <text>
        <r>
          <rPr>
            <b/>
            <sz val="9"/>
            <color indexed="81"/>
            <rFont val="Tahoma"/>
            <family val="2"/>
          </rPr>
          <t xml:space="preserve">Stillinger som kommer fra LOS og Fakultetet legges inn her. </t>
        </r>
        <r>
          <rPr>
            <sz val="9"/>
            <color indexed="81"/>
            <rFont val="Tahoma"/>
            <family val="2"/>
          </rPr>
          <t xml:space="preserve">
</t>
        </r>
      </text>
    </comment>
    <comment ref="H3" authorId="1" shapeId="0" xr:uid="{00000000-0006-0000-0300-000002000000}">
      <text>
        <r>
          <rPr>
            <b/>
            <sz val="9"/>
            <color indexed="81"/>
            <rFont val="Tahoma"/>
            <family val="2"/>
          </rPr>
          <t>Husk å legge inn finansiering.</t>
        </r>
        <r>
          <rPr>
            <sz val="9"/>
            <color indexed="81"/>
            <rFont val="Tahoma"/>
            <family val="2"/>
          </rPr>
          <t xml:space="preserve">
</t>
        </r>
      </text>
    </comment>
    <comment ref="B27" authorId="0" shapeId="0" xr:uid="{00000000-0006-0000-0300-000003000000}">
      <text>
        <r>
          <rPr>
            <b/>
            <sz val="9"/>
            <color indexed="81"/>
            <rFont val="Tahoma"/>
            <family val="2"/>
          </rPr>
          <t>Interne frikjøp skal ikke benyttes på Fellesløftet!!</t>
        </r>
        <r>
          <rPr>
            <sz val="9"/>
            <color indexed="81"/>
            <rFont val="Tahoma"/>
            <family val="2"/>
          </rPr>
          <t xml:space="preserve">
</t>
        </r>
      </text>
    </comment>
    <comment ref="J55" authorId="0" shapeId="0" xr:uid="{00000000-0006-0000-0300-000004000000}">
      <text>
        <r>
          <rPr>
            <sz val="9"/>
            <color indexed="81"/>
            <rFont val="Tahoma"/>
            <family val="2"/>
          </rPr>
          <t xml:space="preserve">Gir økt egenandel pga økt internt finansiert overhead.
</t>
        </r>
      </text>
    </comment>
    <comment ref="B70" authorId="0" shapeId="0" xr:uid="{00000000-0006-0000-0300-000005000000}">
      <text>
        <r>
          <rPr>
            <sz val="9"/>
            <color indexed="81"/>
            <rFont val="Tahoma"/>
            <family val="2"/>
          </rPr>
          <t xml:space="preserve">
</t>
        </r>
      </text>
    </comment>
    <comment ref="BM80" authorId="0" shapeId="0" xr:uid="{00000000-0006-0000-0300-000006000000}">
      <text>
        <r>
          <rPr>
            <sz val="9"/>
            <color indexed="81"/>
            <rFont val="Tahoma"/>
            <family val="2"/>
          </rPr>
          <t xml:space="preserve">Prosentsatsen er et vektet snitt av prosentsatsene og nivået for lønn de respektive år i prosjektperioden.
</t>
        </r>
      </text>
    </comment>
    <comment ref="B81" authorId="0" shapeId="0" xr:uid="{00000000-0006-0000-0300-000007000000}">
      <text>
        <r>
          <rPr>
            <sz val="9"/>
            <color indexed="81"/>
            <rFont val="Tahoma"/>
            <family val="2"/>
          </rPr>
          <t xml:space="preserve">Hvis Finansiørs maksimal betalingsvillighet overstiger TDI -satsen, så oppjustereres påslaget tilsvarende betalinlgsvilligheten.
</t>
        </r>
      </text>
    </comment>
    <comment ref="E83" authorId="0" shapeId="0" xr:uid="{00000000-0006-0000-0300-000008000000}">
      <text>
        <r>
          <rPr>
            <sz val="11"/>
            <color indexed="81"/>
            <rFont val="Tahoma"/>
            <family val="2"/>
          </rPr>
          <t>Legg inn policy manuelt her.</t>
        </r>
        <r>
          <rPr>
            <sz val="9"/>
            <color indexed="81"/>
            <rFont val="Tahoma"/>
            <family val="2"/>
          </rPr>
          <t xml:space="preserve">
</t>
        </r>
      </text>
    </comment>
    <comment ref="BM88" authorId="0" shapeId="0" xr:uid="{00000000-0006-0000-03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Thomas Kjensli</author>
  </authors>
  <commentList>
    <comment ref="C3" authorId="0" shapeId="0" xr:uid="{00000000-0006-0000-0500-000001000000}">
      <text>
        <r>
          <rPr>
            <b/>
            <sz val="12"/>
            <color indexed="81"/>
            <rFont val="Tahoma"/>
            <family val="2"/>
          </rPr>
          <t>Thomas Kjensli:</t>
        </r>
        <r>
          <rPr>
            <sz val="9"/>
            <color indexed="81"/>
            <rFont val="Tahoma"/>
            <family val="2"/>
          </rPr>
          <t xml:space="preserve">
</t>
        </r>
        <r>
          <rPr>
            <sz val="12"/>
            <color indexed="81"/>
            <rFont val="Tahoma"/>
            <family val="2"/>
          </rPr>
          <t xml:space="preserve">Frikjøp av eksisterende ansatte på basis, eller timer for ansatte på prosjektet, dersom konferansen etableres som et prosjekt
</t>
        </r>
      </text>
    </comment>
    <comment ref="D3" authorId="0" shapeId="0" xr:uid="{00000000-0006-0000-0500-000002000000}">
      <text>
        <r>
          <rPr>
            <b/>
            <sz val="9"/>
            <color indexed="81"/>
            <rFont val="Tahoma"/>
            <family val="2"/>
          </rPr>
          <t>Thomas Kjensli:</t>
        </r>
        <r>
          <rPr>
            <sz val="9"/>
            <color indexed="81"/>
            <rFont val="Tahoma"/>
            <family val="2"/>
          </rPr>
          <t xml:space="preserve">
Kun eksemplevise lønnstrinn satt inn, endre ved behov</t>
        </r>
      </text>
    </comment>
    <comment ref="S23" authorId="0" shapeId="0" xr:uid="{00000000-0006-0000-0500-000003000000}">
      <text>
        <r>
          <rPr>
            <sz val="12"/>
            <color indexed="81"/>
            <rFont val="Tahoma"/>
            <family val="2"/>
          </rPr>
          <t>Eventuelle merkostnader man får grunnet gjennomføringen av konferansen, men som ikke direkte knyttes til denne. Eks. vikarutgifter i annen undervisning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4" authorId="0" shapeId="0" xr:uid="{00000000-0006-0000-0700-000001000000}">
      <text>
        <r>
          <rPr>
            <sz val="9"/>
            <color indexed="81"/>
            <rFont val="Tahoma"/>
            <family val="2"/>
          </rPr>
          <t xml:space="preserve">Denne er nok ikke så aktuell på ordinære NFR prosjekter da det sjelden/aldri gis incentivmidler fra verken sentral eller fakultet på slike prosjekter. 
</t>
        </r>
      </text>
    </comment>
    <comment ref="B22" authorId="0" shapeId="0" xr:uid="{00000000-0006-0000-0700-000002000000}">
      <text>
        <r>
          <rPr>
            <sz val="9"/>
            <color indexed="81"/>
            <rFont val="Tahoma"/>
            <family val="2"/>
          </rPr>
          <t xml:space="preserve">
Legger seg på andre driftskostnader mot NFR</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5" authorId="0" shapeId="0" xr:uid="{00000000-0006-0000-0900-000001000000}">
      <text>
        <r>
          <rPr>
            <sz val="9"/>
            <color indexed="81"/>
            <rFont val="Tahoma"/>
            <family val="2"/>
          </rPr>
          <t xml:space="preserve">Denne er nok ikke så aktuell på ordinære NFR prosjekter da det sjelden/aldri gis incentivmidler fra verken sentral eller fakultet på slike prosjekter.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8" authorId="0" shapeId="0" xr:uid="{00000000-0006-0000-0B00-000001000000}">
      <text>
        <r>
          <rPr>
            <sz val="9"/>
            <color indexed="81"/>
            <rFont val="Tahoma"/>
            <family val="2"/>
          </rPr>
          <t xml:space="preserve">Legg inn merkostnader med positivt fortegn og merinntekter med negativt fortegn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9" authorId="0" shapeId="0" xr:uid="{00000000-0006-0000-0C00-000001000000}">
      <text>
        <r>
          <rPr>
            <sz val="9"/>
            <color indexed="81"/>
            <rFont val="Tahoma"/>
            <family val="2"/>
          </rPr>
          <t xml:space="preserve">Legg inn merkostnader med positivt fortegn og merinntekter med negativt fortegn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5" authorId="0" shapeId="0" xr:uid="{00000000-0006-0000-0D00-000001000000}">
      <text>
        <r>
          <rPr>
            <b/>
            <sz val="9"/>
            <color indexed="81"/>
            <rFont val="Tahoma"/>
            <family val="2"/>
          </rPr>
          <t>Terje Bakke:</t>
        </r>
        <r>
          <rPr>
            <sz val="9"/>
            <color indexed="81"/>
            <rFont val="Tahoma"/>
            <family val="2"/>
          </rPr>
          <t xml:space="preserve">
Lagt til eventuell mva</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0F00-000001000000}">
      <text>
        <r>
          <rPr>
            <sz val="9"/>
            <color indexed="81"/>
            <rFont val="Tahoma"/>
            <family val="2"/>
          </rPr>
          <t>Universitetssektoren fylles ut automatisk, de øvirge må legges inn maneult i hele kroner. (Formateres automatisk til hele 1000 kroner)</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000-000001000000}">
      <text>
        <r>
          <rPr>
            <sz val="9"/>
            <color indexed="81"/>
            <rFont val="Tahoma"/>
            <family val="2"/>
          </rPr>
          <t>Universitetssektoren fylles ut automatisk, de øvirge må legges inn maneult i hele kroner. (Formateres automatisk til hele 1000 kroner)</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100-000001000000}">
      <text>
        <r>
          <rPr>
            <sz val="9"/>
            <color indexed="81"/>
            <rFont val="Tahoma"/>
            <family val="2"/>
          </rPr>
          <t>Universitetssektoren fylles ut automatisk, de øvirge må legges inn maneult i hele kroner. (Formateres automatisk til hele 1000 kroner)</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200-000001000000}">
      <text>
        <r>
          <rPr>
            <sz val="9"/>
            <color indexed="81"/>
            <rFont val="Tahoma"/>
            <family val="2"/>
          </rPr>
          <t>Universitetssektoren fylles ut automatisk, de øvirge må legges inn maneult i hele kroner. (Formateres automatisk til hele 1000 kroner)</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300-000001000000}">
      <text>
        <r>
          <rPr>
            <sz val="9"/>
            <color indexed="81"/>
            <rFont val="Tahoma"/>
            <family val="2"/>
          </rPr>
          <t>Universitetssektoren fylles ut automatisk, de øvirge må legges inn maneult i hele kroner. (Formateres automatisk til hele 1000 kroner)</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400-000001000000}">
      <text>
        <r>
          <rPr>
            <sz val="9"/>
            <color indexed="81"/>
            <rFont val="Tahoma"/>
            <family val="2"/>
          </rPr>
          <t>Universitetssektoren fylles ut automatisk, de øvirge må legges inn maneult i hele kroner. (Formateres automatisk til hele 1000 kroner)</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36" authorId="0" shapeId="0" xr:uid="{00000000-0006-0000-1500-000001000000}">
      <text>
        <r>
          <rPr>
            <b/>
            <sz val="9"/>
            <color indexed="81"/>
            <rFont val="Tahoma"/>
            <family val="2"/>
          </rPr>
          <t>Legg inn i hele tall for å få det opp i 1000 kroner.</t>
        </r>
        <r>
          <rPr>
            <sz val="9"/>
            <color indexed="81"/>
            <rFont val="Tahoma"/>
            <family val="2"/>
          </rPr>
          <t xml:space="preserv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A5" authorId="0" shapeId="0" xr:uid="{00000000-0006-0000-1700-000001000000}">
      <text>
        <r>
          <rPr>
            <sz val="9"/>
            <color indexed="81"/>
            <rFont val="Tahoma"/>
            <family val="2"/>
          </rPr>
          <t xml:space="preserve">Velg finansieringskilde fra nedtrekksmenyen!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B00-000001000000}">
      <text>
        <r>
          <rPr>
            <sz val="9"/>
            <color indexed="81"/>
            <rFont val="Tahoma"/>
            <family val="2"/>
          </rPr>
          <t>Universitetssektoren fylles ut automatisk, de øvirge må legges inn maneult i hele kroner. (Formateres automatisk til hele 1000 kroner)</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C00-000001000000}">
      <text>
        <r>
          <rPr>
            <sz val="9"/>
            <color indexed="81"/>
            <rFont val="Tahoma"/>
            <family val="2"/>
          </rPr>
          <t>Universitetssektoren fylles ut automatisk, de øvirge må legges inn maneult i hele kroner. (Formateres automatisk til hele 1000 kroner)</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D00-000001000000}">
      <text>
        <r>
          <rPr>
            <sz val="9"/>
            <color indexed="81"/>
            <rFont val="Tahoma"/>
            <family val="2"/>
          </rPr>
          <t>Universitetssektoren fylles ut automatisk, de øvirge må legges inn maneult i hele kroner. (Formateres automatisk til hele 1000 kroner)</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E00-000001000000}">
      <text>
        <r>
          <rPr>
            <sz val="9"/>
            <color indexed="81"/>
            <rFont val="Tahoma"/>
            <family val="2"/>
          </rPr>
          <t>Universitetssektoren fylles ut automatisk, de øvirge må legges inn maneult i hele kroner. (Formateres automatisk til hele 1000 kroner)</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F00-000001000000}">
      <text>
        <r>
          <rPr>
            <sz val="9"/>
            <color indexed="81"/>
            <rFont val="Tahoma"/>
            <family val="2"/>
          </rPr>
          <t>Universitetssektoren fylles ut automatisk, de øvirge må legges inn maneult i hele kroner. (Formateres automatisk til hele 1000 kroner)</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000-000001000000}">
      <text>
        <r>
          <rPr>
            <sz val="9"/>
            <color indexed="81"/>
            <rFont val="Tahoma"/>
            <family val="2"/>
          </rPr>
          <t>Universitetssektoren fylles ut automatisk, de øvirge må legges inn maneult i hele kroner. (Formateres automatisk til hele 1000 kroner)</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100-000001000000}">
      <text>
        <r>
          <rPr>
            <sz val="9"/>
            <color indexed="81"/>
            <rFont val="Tahoma"/>
            <family val="2"/>
          </rPr>
          <t>Universitetssektoren fylles ut automatisk, de øvirge må legges inn maneult i hele kroner. (Formateres automatisk til hele 1000 kroner)</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200-000001000000}">
      <text>
        <r>
          <rPr>
            <sz val="9"/>
            <color indexed="81"/>
            <rFont val="Tahoma"/>
            <family val="2"/>
          </rPr>
          <t>Universitetssektoren fylles ut automatisk, de øvirge må legges inn maneult i hele kroner. (Formateres automatisk til hele 1000 kroner)</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300-000001000000}">
      <text>
        <r>
          <rPr>
            <sz val="9"/>
            <color indexed="81"/>
            <rFont val="Tahoma"/>
            <family val="2"/>
          </rPr>
          <t>Universitetssektoren fylles ut automatisk, de øvirge må legges inn maneult i hele kroner. (Formateres automatisk til hele 1000 kroner)</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400-000001000000}">
      <text>
        <r>
          <rPr>
            <sz val="9"/>
            <color indexed="81"/>
            <rFont val="Tahoma"/>
            <family val="2"/>
          </rPr>
          <t>Universitetssektoren fylles ut automatisk, de øvirge må legges inn maneult i hele kroner. (Formateres automatisk til hele 1000 kroner)</t>
        </r>
      </text>
    </comment>
  </commentList>
</comments>
</file>

<file path=xl/sharedStrings.xml><?xml version="1.0" encoding="utf-8"?>
<sst xmlns="http://schemas.openxmlformats.org/spreadsheetml/2006/main" count="2428" uniqueCount="589">
  <si>
    <t>Budsjetteringsmaler Universitetet i Oslo</t>
  </si>
  <si>
    <t>Velg type mal i nedtrekksmenyene under og faner vises automatisk</t>
  </si>
  <si>
    <t>Kategorisering</t>
  </si>
  <si>
    <t>Bidrag</t>
  </si>
  <si>
    <t>Søknadstype - oppdrag</t>
  </si>
  <si>
    <t>Konferansebudsjett</t>
  </si>
  <si>
    <t>Søknadstype - bidrag</t>
  </si>
  <si>
    <t>SFF</t>
  </si>
  <si>
    <t>Prosjektinformasjon</t>
  </si>
  <si>
    <r>
      <t>Prosjekttittel</t>
    </r>
    <r>
      <rPr>
        <sz val="11"/>
        <color rgb="FFFF0000"/>
        <rFont val="Calibri"/>
        <family val="2"/>
        <scheme val="minor"/>
      </rPr>
      <t>*</t>
    </r>
  </si>
  <si>
    <r>
      <t>Prosjektleder</t>
    </r>
    <r>
      <rPr>
        <sz val="11"/>
        <color rgb="FFFF0000"/>
        <rFont val="Calibri"/>
        <family val="2"/>
        <scheme val="minor"/>
      </rPr>
      <t>*</t>
    </r>
  </si>
  <si>
    <r>
      <t xml:space="preserve">Prosjekteier </t>
    </r>
    <r>
      <rPr>
        <sz val="11"/>
        <color rgb="FFFF0000"/>
        <rFont val="Calibri"/>
        <family val="2"/>
        <scheme val="minor"/>
      </rPr>
      <t>*</t>
    </r>
  </si>
  <si>
    <r>
      <t>Navn på enhet</t>
    </r>
    <r>
      <rPr>
        <sz val="11"/>
        <color rgb="FFFF0000"/>
        <rFont val="Calibri"/>
        <family val="2"/>
        <scheme val="minor"/>
      </rPr>
      <t>*</t>
    </r>
  </si>
  <si>
    <r>
      <t>Kort begrunnelse for prosjektes faglige interesse</t>
    </r>
    <r>
      <rPr>
        <sz val="11"/>
        <color rgb="FFFF0000"/>
        <rFont val="Calibri"/>
        <family val="2"/>
        <scheme val="minor"/>
      </rPr>
      <t xml:space="preserve">*     </t>
    </r>
    <r>
      <rPr>
        <sz val="10"/>
        <rFont val="Calibri"/>
        <family val="2"/>
        <scheme val="minor"/>
      </rPr>
      <t>(Manglende eller dårlig begrunnelse vil kunne medføre avvist prosjektoppretting)</t>
    </r>
  </si>
  <si>
    <t>Sats for ekst. fin. overhead</t>
  </si>
  <si>
    <r>
      <t>Kort begrunnelse for kategorisering (bidrag/oppdrag)</t>
    </r>
    <r>
      <rPr>
        <sz val="11"/>
        <color rgb="FFFF0000"/>
        <rFont val="Calibri"/>
        <family val="2"/>
        <scheme val="minor"/>
      </rPr>
      <t xml:space="preserve">* </t>
    </r>
    <r>
      <rPr>
        <sz val="10"/>
        <rFont val="Calibri"/>
        <family val="2"/>
        <scheme val="minor"/>
      </rPr>
      <t>(Manglende eller dårlig begrunnelse vil kunne medføre avvist prosjektoppretting)</t>
    </r>
  </si>
  <si>
    <t>Rundsummer NFR</t>
  </si>
  <si>
    <t>Fast beløp</t>
  </si>
  <si>
    <t>Egenandel</t>
  </si>
  <si>
    <t>Prosjektnummer (om opprettet)</t>
  </si>
  <si>
    <t>Saksnummer i ephorte (om opprettet)</t>
  </si>
  <si>
    <t>Prosjektperiode</t>
  </si>
  <si>
    <r>
      <t>Prosjektstart (dd.mm.år)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</si>
  <si>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</si>
  <si>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</si>
  <si>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Prosjektslutt (dd.mm.år)</t>
  </si>
  <si>
    <t>Informasjon om finansiering</t>
  </si>
  <si>
    <t>Navn på finansieringskilde(r)</t>
  </si>
  <si>
    <t>NFR-program</t>
  </si>
  <si>
    <r>
      <t>Prosjektkategorisering (Oppdrag eller Bidrag)</t>
    </r>
    <r>
      <rPr>
        <sz val="11"/>
        <color rgb="FFFF0000"/>
        <rFont val="Calibri"/>
        <family val="2"/>
        <scheme val="minor"/>
      </rPr>
      <t>*</t>
    </r>
  </si>
  <si>
    <r>
      <t>Finansieringstype</t>
    </r>
    <r>
      <rPr>
        <sz val="11"/>
        <color rgb="FFFF0000"/>
        <rFont val="Calibri"/>
        <family val="2"/>
        <scheme val="minor"/>
      </rPr>
      <t>*</t>
    </r>
  </si>
  <si>
    <t xml:space="preserve">  Legg inn prosentsats</t>
  </si>
  <si>
    <r>
      <t>Prosjekttype (overheadkostnader)</t>
    </r>
    <r>
      <rPr>
        <sz val="11"/>
        <color rgb="FFFF0000"/>
        <rFont val="Calibri"/>
        <family val="2"/>
        <scheme val="minor"/>
      </rPr>
      <t>*</t>
    </r>
  </si>
  <si>
    <t>Prosjekter som foregår i UiOs lokaler</t>
  </si>
  <si>
    <t>Rebudsjettering</t>
  </si>
  <si>
    <t>Beskrivelse av endringer</t>
  </si>
  <si>
    <t>Fra når gjelder rebudsjetteringene</t>
  </si>
  <si>
    <t>Ny sluttdato</t>
  </si>
  <si>
    <t>Oppdrag</t>
  </si>
  <si>
    <t>Påslag uforutsette hendelser (%)</t>
  </si>
  <si>
    <t>Påslag fortjeneste (%)</t>
  </si>
  <si>
    <t>Merverdiavgift</t>
  </si>
  <si>
    <t>Hvis ikke merverdiavgift, angi årsak</t>
  </si>
  <si>
    <t>Konferanser</t>
  </si>
  <si>
    <t>Antall betalende deltakere</t>
  </si>
  <si>
    <t>Antall deltakere hvor UiO har utlegg (forutsetter like utlegg)</t>
  </si>
  <si>
    <t>Eventuelle offentlig tilskudd</t>
  </si>
  <si>
    <t>Subsidiering (NB: husk å trekke ut mva- grunnlaget)</t>
  </si>
  <si>
    <t>Påslag for indirekte kostnader</t>
  </si>
  <si>
    <r>
      <t>Ved valg av "</t>
    </r>
    <r>
      <rPr>
        <b/>
        <sz val="10"/>
        <rFont val="Arial"/>
        <family val="2"/>
      </rPr>
      <t>Sats for eksternt finansiert overhead</t>
    </r>
    <r>
      <rPr>
        <sz val="10"/>
        <rFont val="Arial"/>
        <family val="2"/>
      </rPr>
      <t>", skriv inn prosent</t>
    </r>
  </si>
  <si>
    <r>
      <t>Ved valg av "f</t>
    </r>
    <r>
      <rPr>
        <b/>
        <sz val="10"/>
        <rFont val="Arial"/>
        <family val="2"/>
      </rPr>
      <t>ast beløp</t>
    </r>
    <r>
      <rPr>
        <sz val="10"/>
        <rFont val="Arial"/>
        <family val="2"/>
      </rPr>
      <t>", skriv inn beløp</t>
    </r>
  </si>
  <si>
    <t>Pris- lønnsjustering</t>
  </si>
  <si>
    <t>Årlig lønnsjustering  i hele prosjektperioden</t>
  </si>
  <si>
    <t>Ja</t>
  </si>
  <si>
    <t>2027 og fremover</t>
  </si>
  <si>
    <t>Alle beløp er angitt i hele kroner</t>
  </si>
  <si>
    <t>Prosjekttittel:</t>
  </si>
  <si>
    <t>LØNNS- OG DRIFTSKOSTNADER</t>
  </si>
  <si>
    <t>OVERHEADKOSTNADER</t>
  </si>
  <si>
    <t>Eksternt finansiert overhead</t>
  </si>
  <si>
    <t>Internt finansiert overhead</t>
  </si>
  <si>
    <t>Ekstern finansiering</t>
  </si>
  <si>
    <t>NFR</t>
  </si>
  <si>
    <t>Private</t>
  </si>
  <si>
    <t>Internasjonale</t>
  </si>
  <si>
    <t>Offentlige</t>
  </si>
  <si>
    <t>Overhead i henhold til TDI</t>
  </si>
  <si>
    <t>REGISTRER MÅNEDSVERK</t>
  </si>
  <si>
    <t>Prosjektansatte</t>
  </si>
  <si>
    <t>Inntekter</t>
  </si>
  <si>
    <t>Lønn og sos. kostn.</t>
  </si>
  <si>
    <t>Årsv</t>
  </si>
  <si>
    <t>Finansiør</t>
  </si>
  <si>
    <t>Årslønn</t>
  </si>
  <si>
    <t>Navn</t>
  </si>
  <si>
    <t>Bruttolønn</t>
  </si>
  <si>
    <t>inkl lønnsv.</t>
  </si>
  <si>
    <t>Lønn</t>
  </si>
  <si>
    <t>Feriep</t>
  </si>
  <si>
    <t>AGA</t>
  </si>
  <si>
    <t>Pensjon</t>
  </si>
  <si>
    <t>inkl sos.avg.</t>
  </si>
  <si>
    <t>inkl. ind.kost.</t>
  </si>
  <si>
    <t>Timesats</t>
  </si>
  <si>
    <t>Totalt</t>
  </si>
  <si>
    <t>Postdoktor / Forsker</t>
  </si>
  <si>
    <t>Prosjektleder/adm.leder</t>
  </si>
  <si>
    <r>
      <t>Sum</t>
    </r>
    <r>
      <rPr>
        <b/>
        <sz val="11"/>
        <color theme="4" tint="-0.249977111117893"/>
        <rFont val="Calibri"/>
        <family val="2"/>
        <scheme val="minor"/>
      </rPr>
      <t xml:space="preserve"> ansatte</t>
    </r>
  </si>
  <si>
    <t>ÅRSVERK</t>
  </si>
  <si>
    <t xml:space="preserve">Eksternt frikjøp </t>
  </si>
  <si>
    <t>Forsker - professor</t>
  </si>
  <si>
    <r>
      <t xml:space="preserve">Sum </t>
    </r>
    <r>
      <rPr>
        <b/>
        <sz val="11"/>
        <color theme="4" tint="-0.249977111117893"/>
        <rFont val="Calibri"/>
        <family val="2"/>
        <scheme val="minor"/>
      </rPr>
      <t>frikjøp art 5892</t>
    </r>
  </si>
  <si>
    <t>Internt frikjøp</t>
  </si>
  <si>
    <r>
      <t xml:space="preserve">Sum </t>
    </r>
    <r>
      <rPr>
        <b/>
        <sz val="11"/>
        <color theme="4" tint="-0.249977111117893"/>
        <rFont val="Calibri"/>
        <family val="2"/>
        <scheme val="minor"/>
      </rPr>
      <t xml:space="preserve">frikjøp art 5896 </t>
    </r>
  </si>
  <si>
    <t>TIMER</t>
  </si>
  <si>
    <t>Timelønn</t>
  </si>
  <si>
    <t>Forsker - 1.aman.</t>
  </si>
  <si>
    <r>
      <t xml:space="preserve">Sum </t>
    </r>
    <r>
      <rPr>
        <b/>
        <sz val="11"/>
        <color theme="4" tint="-0.249977111117893"/>
        <rFont val="Calibri"/>
        <family val="2"/>
        <scheme val="minor"/>
      </rPr>
      <t>timelønn</t>
    </r>
  </si>
  <si>
    <t xml:space="preserve">Total arbeidsinnsats </t>
  </si>
  <si>
    <t>STIPENDER</t>
  </si>
  <si>
    <t>Stipender</t>
  </si>
  <si>
    <t>Sats</t>
  </si>
  <si>
    <t>Antall måneder</t>
  </si>
  <si>
    <t>Kommentarfelt</t>
  </si>
  <si>
    <t xml:space="preserve">Det i gult låg med link </t>
  </si>
  <si>
    <t>til feil lønnsmultiplikator</t>
  </si>
  <si>
    <t>Lønnsmultiplikator i Tabeller er lagt inn</t>
  </si>
  <si>
    <r>
      <t xml:space="preserve">Sum </t>
    </r>
    <r>
      <rPr>
        <b/>
        <sz val="11"/>
        <color theme="4" tint="-0.249977111117893"/>
        <rFont val="Calibri"/>
        <family val="2"/>
        <scheme val="minor"/>
      </rPr>
      <t>stipender</t>
    </r>
  </si>
  <si>
    <t>med for få desimaler</t>
  </si>
  <si>
    <t>Drift</t>
  </si>
  <si>
    <t>Driftskostnader</t>
  </si>
  <si>
    <t>Generelle driftsmidler (kun NFR)</t>
  </si>
  <si>
    <t>Dekkes fra rundsum</t>
  </si>
  <si>
    <t>Reiser/konferanser/mv.</t>
  </si>
  <si>
    <t>Andre driftskostnader</t>
  </si>
  <si>
    <t>Leiested - eksternt finansiert</t>
  </si>
  <si>
    <t>Eksternt</t>
  </si>
  <si>
    <t xml:space="preserve"> </t>
  </si>
  <si>
    <t>Egenfinansiert drift fra instituttet</t>
  </si>
  <si>
    <r>
      <t xml:space="preserve">Sum </t>
    </r>
    <r>
      <rPr>
        <b/>
        <sz val="11"/>
        <color theme="4" tint="-0.249977111117893"/>
        <rFont val="Calibri"/>
        <family val="2"/>
        <scheme val="minor"/>
      </rPr>
      <t>drift</t>
    </r>
  </si>
  <si>
    <t>REGISTRER INNTEKTER</t>
  </si>
  <si>
    <t>Inntekter fast eksternt beløp</t>
  </si>
  <si>
    <t>Internasjonal finansiering</t>
  </si>
  <si>
    <t>Anne offentlig finansiering</t>
  </si>
  <si>
    <t>Annen privat finansiering</t>
  </si>
  <si>
    <t>Fra Norges Forskningsråd</t>
  </si>
  <si>
    <t>Sum</t>
  </si>
  <si>
    <t xml:space="preserve">Oppsummering av budsjett (eksternt finansiert): </t>
  </si>
  <si>
    <t>Beløp</t>
  </si>
  <si>
    <t>årsverk</t>
  </si>
  <si>
    <t xml:space="preserve">Eksterne inntekter: </t>
  </si>
  <si>
    <t>Lønn prosjektansatte</t>
  </si>
  <si>
    <t>Eksternt finansiert frikjøp</t>
  </si>
  <si>
    <t xml:space="preserve">Til dekning av indirekte kostnader: </t>
  </si>
  <si>
    <t xml:space="preserve">Hva gir prosjektet i Nettobidrag til Instiuttet: </t>
  </si>
  <si>
    <t xml:space="preserve">Eksternt finansiert frikjøp: </t>
  </si>
  <si>
    <t xml:space="preserve">Eksternt finansiert indirekte kostnader: </t>
  </si>
  <si>
    <t>OH - prosent:</t>
  </si>
  <si>
    <t>Eksternt finansiert leiested</t>
  </si>
  <si>
    <t xml:space="preserve">Nettobidrag prosent: </t>
  </si>
  <si>
    <t>Nettobidrag til instituttet:</t>
  </si>
  <si>
    <t>Internt finansiert frikjøp:</t>
  </si>
  <si>
    <t>Egenfinansiert drift</t>
  </si>
  <si>
    <t xml:space="preserve">Gjesteforsker </t>
  </si>
  <si>
    <t>Intternt finansierte direkte kostnader</t>
  </si>
  <si>
    <t>Stipendiat</t>
  </si>
  <si>
    <t>Overhead ved rundsummer</t>
  </si>
  <si>
    <t>Overhead</t>
  </si>
  <si>
    <t>Skal ikke brukes på fellesløftet!</t>
  </si>
  <si>
    <t>Leiested - internt finansiert</t>
  </si>
  <si>
    <t>Viderefordelte midler</t>
  </si>
  <si>
    <t>Analyse av inntektsbilde</t>
  </si>
  <si>
    <t>Eksterne inntekter</t>
  </si>
  <si>
    <t>Faktisk inntekter NFR</t>
  </si>
  <si>
    <t xml:space="preserve">Inntekter fra LOS og fakultetet legges inn på Prosjekteierarkfanen - dette som korreksjon av nettobidraget. </t>
  </si>
  <si>
    <t>Total overhead (indirekte kostnader)</t>
  </si>
  <si>
    <t>Benyttet påslag overhead (indirekte kostnader)</t>
  </si>
  <si>
    <t>Finansiørs betalingsvillighet for Eksternt finansiert overhead</t>
  </si>
  <si>
    <t>Prosjekteiers policy for Eksternt finansiert overhead</t>
  </si>
  <si>
    <t>Salderingsbeløp (overføres til generelle driftsmidler)</t>
  </si>
  <si>
    <r>
      <t xml:space="preserve">OVERHEADKOSTNADER </t>
    </r>
    <r>
      <rPr>
        <b/>
        <sz val="12"/>
        <rFont val="Calibri"/>
        <family val="2"/>
        <scheme val="minor"/>
      </rPr>
      <t>(Kalkyegrunnlag timer)</t>
    </r>
  </si>
  <si>
    <t xml:space="preserve">Prosjektansatte  </t>
  </si>
  <si>
    <t>REGISTRER  ANTAll TIMER</t>
  </si>
  <si>
    <t>1628 timer per år</t>
  </si>
  <si>
    <t>Sum timer</t>
  </si>
  <si>
    <t>Lønn og sos. kostnader</t>
  </si>
  <si>
    <t xml:space="preserve">Timepris </t>
  </si>
  <si>
    <t>Frikjøp eksisterende ansatt eller prosjektansatt?</t>
  </si>
  <si>
    <t>Timesats lønn</t>
  </si>
  <si>
    <t>Timesats overhead</t>
  </si>
  <si>
    <t>Timepris lønn og overhead</t>
  </si>
  <si>
    <t>sum lønn</t>
  </si>
  <si>
    <t>sum overhead</t>
  </si>
  <si>
    <t>Sum lønn og overhead</t>
  </si>
  <si>
    <t>timepris pr stillingskategori</t>
  </si>
  <si>
    <r>
      <t xml:space="preserve">Sum </t>
    </r>
    <r>
      <rPr>
        <b/>
        <sz val="11"/>
        <color theme="4" tint="-0.249977111117893"/>
        <rFont val="Calibri"/>
        <family val="2"/>
        <scheme val="minor"/>
      </rPr>
      <t>prosjektansatte</t>
    </r>
  </si>
  <si>
    <t>Direkte driftsmidler</t>
  </si>
  <si>
    <t>REGISTRER DRIFTSKOSTNADER</t>
  </si>
  <si>
    <t>Alle beløp angis i hele kroner</t>
  </si>
  <si>
    <t>Leiested</t>
  </si>
  <si>
    <r>
      <t xml:space="preserve">Sum </t>
    </r>
    <r>
      <rPr>
        <b/>
        <sz val="14"/>
        <color theme="4" tint="-0.249977111117893"/>
        <rFont val="Calibri"/>
        <family val="2"/>
        <scheme val="minor"/>
      </rPr>
      <t>driftsmidler</t>
    </r>
  </si>
  <si>
    <t>Totalt budsjetterte kostnader</t>
  </si>
  <si>
    <t>Tillegg for uforutsette hendelser</t>
  </si>
  <si>
    <t>Sum kostnader</t>
  </si>
  <si>
    <t>Tillegg for fortjeneste</t>
  </si>
  <si>
    <t>Inntekter eksklusiv merverdigavgift</t>
  </si>
  <si>
    <t>Inntekter inklusiv merverdiavgift</t>
  </si>
  <si>
    <t>Totalpris</t>
  </si>
  <si>
    <t>(Alle beløp er angitt i hele kroner)</t>
  </si>
  <si>
    <t>Lønnskostnader</t>
  </si>
  <si>
    <t>Velg frikjøp eksisterende ansatt eller prosjektansatt</t>
  </si>
  <si>
    <t>Sum lønn prosjektansatte</t>
  </si>
  <si>
    <t>Generelle driftsmidler</t>
  </si>
  <si>
    <t>Sum driftsmidler</t>
  </si>
  <si>
    <t>Personal- og indirekte kostnader</t>
  </si>
  <si>
    <t>Sum drift og utlegg</t>
  </si>
  <si>
    <t>Analyse basisøkonomien</t>
  </si>
  <si>
    <t>Sum budsjetterte kostnader</t>
  </si>
  <si>
    <t>Nettobidrag:</t>
  </si>
  <si>
    <t>Fratrekk for utlegg</t>
  </si>
  <si>
    <t>Reserve og fortjeneste</t>
  </si>
  <si>
    <t>Fratrekk for inngående merverdiavgift</t>
  </si>
  <si>
    <t>Tilleggskostnad på basis:</t>
  </si>
  <si>
    <t>Kalkylegrunnlag (kostnader)</t>
  </si>
  <si>
    <t>Faktisk nettobidrag:</t>
  </si>
  <si>
    <t>Faglig begrunnelse:</t>
  </si>
  <si>
    <t>Offentlige tilskudd til nedskriving av pris</t>
  </si>
  <si>
    <t>Fratrekk sponsorinntekter</t>
  </si>
  <si>
    <t>Grunnlag for deltakeravgift (Pris)</t>
  </si>
  <si>
    <t>Deltakeravgift inkludert mva</t>
  </si>
  <si>
    <t>Konferanseavgift per deltaker</t>
  </si>
  <si>
    <t>Utlegg som kreves tilbake</t>
  </si>
  <si>
    <t>Sign.instituttleder:</t>
  </si>
  <si>
    <t>Sign.konferanseansvarlig / prosjektleder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</si>
  <si>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</si>
  <si>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</si>
  <si>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</si>
  <si>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</si>
  <si>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</si>
  <si>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</si>
  <si>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</si>
  <si>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</si>
  <si>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</si>
  <si>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</si>
  <si>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</si>
  <si>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</si>
  <si>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</si>
  <si>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</si>
  <si>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</si>
  <si>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</si>
  <si>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</si>
  <si>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</si>
  <si>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NFR-program:</t>
  </si>
  <si>
    <t>Årsverk</t>
  </si>
  <si>
    <t>Eksternt fin frikjøp</t>
  </si>
  <si>
    <t>Internt fin frikjøp</t>
  </si>
  <si>
    <t>Totale årsverk</t>
  </si>
  <si>
    <t>Økonomi</t>
  </si>
  <si>
    <t>Eksterne inntekter og kostnader</t>
  </si>
  <si>
    <t xml:space="preserve">Inntekter fra UiO sentralt/fakultet </t>
  </si>
  <si>
    <t>Viderefordelte inntekter</t>
  </si>
  <si>
    <t>Totale eksterne inntekter</t>
  </si>
  <si>
    <t>Personalkostnader</t>
  </si>
  <si>
    <t>Eksternt fin. frikjøp</t>
  </si>
  <si>
    <t>Eksternt fin. overheadkostnader</t>
  </si>
  <si>
    <t>Eksternt fin. leiestedskostnader</t>
  </si>
  <si>
    <t>Direkte driftskostnader</t>
  </si>
  <si>
    <t>Sentral egenfinansiering</t>
  </si>
  <si>
    <t>Totale eksterne kostnader</t>
  </si>
  <si>
    <t>Resultat på prosjektet</t>
  </si>
  <si>
    <t>Intern finansiering av ressurser</t>
  </si>
  <si>
    <t>Internt fin. frikjøp</t>
  </si>
  <si>
    <t>Internt fin. overheadkostnader</t>
  </si>
  <si>
    <t>Internt fin. leiestedskostnader</t>
  </si>
  <si>
    <t>Totalramme i prosjektet:</t>
  </si>
  <si>
    <t>Analyse av nettobidrag</t>
  </si>
  <si>
    <t xml:space="preserve">Nettobidrag </t>
  </si>
  <si>
    <t>Kort begrunnelse for prosjektets faglige interesse:</t>
  </si>
  <si>
    <t>Kort begrunnelse for kategorisering (bidrag/oppdrag):</t>
  </si>
  <si>
    <t>Nettobidrag</t>
  </si>
  <si>
    <t>Overhead (indirekte kostnader)</t>
  </si>
  <si>
    <t>Underskrifter (på papirutskriften - som skal arkiveres)</t>
  </si>
  <si>
    <t>Dato:</t>
  </si>
  <si>
    <t>Prosjekteier (instituttleder):</t>
  </si>
  <si>
    <t>Prosjektleder:</t>
  </si>
  <si>
    <t>Eksterne inntekter NFR</t>
  </si>
  <si>
    <t>Eksternt fin overheadkostnader</t>
  </si>
  <si>
    <t>Eksternt fin leiestedskostnader</t>
  </si>
  <si>
    <t>Kostnad internt fin frikjøp</t>
  </si>
  <si>
    <t>Internt fin overheadkostnader</t>
  </si>
  <si>
    <t>Analyse av nettobidrag:</t>
  </si>
  <si>
    <t>Resultat på prosjekt</t>
  </si>
  <si>
    <t>Egenandelsprosent</t>
  </si>
  <si>
    <t>Prosjektøkonomi</t>
  </si>
  <si>
    <t>Inntekter og kostnader</t>
  </si>
  <si>
    <t>Totale inntekter</t>
  </si>
  <si>
    <t>Totale kostnader</t>
  </si>
  <si>
    <t>.</t>
  </si>
  <si>
    <t>Internt finansiert drift</t>
  </si>
  <si>
    <t>Økonomisk analyse</t>
  </si>
  <si>
    <t>Prosjektets reelle nettobidrag</t>
  </si>
  <si>
    <t>Los inntekter</t>
  </si>
  <si>
    <t>Intern rapport - oppdragsbudsjett</t>
  </si>
  <si>
    <t>Levetids-prognose</t>
  </si>
  <si>
    <t xml:space="preserve">Totale inntekter </t>
  </si>
  <si>
    <t>Inntekter UiO (inkl.mva)</t>
  </si>
  <si>
    <t xml:space="preserve">herav mva </t>
  </si>
  <si>
    <t>Inntekter UiO (eks. mva)</t>
  </si>
  <si>
    <t>Frikjøp</t>
  </si>
  <si>
    <t>Investeringer</t>
  </si>
  <si>
    <t>Budsjettert resultat (fortje/ufor.hend)</t>
  </si>
  <si>
    <t xml:space="preserve">År 1 i budsjettering: </t>
  </si>
  <si>
    <t>TDI</t>
  </si>
  <si>
    <t>Arbeidstimer pr. år</t>
  </si>
  <si>
    <t xml:space="preserve"> Produktive timer</t>
  </si>
  <si>
    <t>Vit.ansatt</t>
  </si>
  <si>
    <t>Adm. Ansatt</t>
  </si>
  <si>
    <t>Prosjekter som ikke foregår i UiOs lokaler</t>
  </si>
  <si>
    <t>Vitenskapelig ansatt UiO lokale</t>
  </si>
  <si>
    <t>Teknisk/adm. Ansatt i Uio lokale</t>
  </si>
  <si>
    <t>Vitenskapelig ansatt ikke i UiO lokale</t>
  </si>
  <si>
    <t>Teknisk/adm. Ansatt ikke i Uio lokale</t>
  </si>
  <si>
    <t>Valgt TDI</t>
  </si>
  <si>
    <t>Vit.ansatte</t>
  </si>
  <si>
    <t>Frikjøp eksisterende ansatt</t>
  </si>
  <si>
    <t>Adm/teknisk</t>
  </si>
  <si>
    <t>Prosjektansatt</t>
  </si>
  <si>
    <t>Lønnsberegninger</t>
  </si>
  <si>
    <t>Fra Buddy</t>
  </si>
  <si>
    <t>Fra første budsjettår</t>
  </si>
  <si>
    <t>Inneværende år</t>
  </si>
  <si>
    <t xml:space="preserve"> ansatte under 60 år</t>
  </si>
  <si>
    <t>Ltr</t>
  </si>
  <si>
    <t>ART</t>
  </si>
  <si>
    <t>Multiplikator</t>
  </si>
  <si>
    <t>TOTALT</t>
  </si>
  <si>
    <t>NN</t>
  </si>
  <si>
    <t>Fast lønn</t>
  </si>
  <si>
    <t>faktor</t>
  </si>
  <si>
    <t>Feriepenge avsetning</t>
  </si>
  <si>
    <t>AGA ( av  Lønn/ Fp og Pensjon )</t>
  </si>
  <si>
    <t>AGA (Lønn høyere enn 750 000)</t>
  </si>
  <si>
    <t>Antatt lønnsjustering:</t>
  </si>
  <si>
    <t>2025, og fremover</t>
  </si>
  <si>
    <t>Denne etter inflasjonsendring</t>
  </si>
  <si>
    <t>Lønnsjustering</t>
  </si>
  <si>
    <t>EU</t>
  </si>
  <si>
    <t>Utover</t>
  </si>
  <si>
    <t>Sats pr årsverk</t>
  </si>
  <si>
    <t>Årlig justering utover år 1</t>
  </si>
  <si>
    <t>Inntekt fra bidragsyter</t>
  </si>
  <si>
    <t>Type</t>
  </si>
  <si>
    <t>Rundsum</t>
  </si>
  <si>
    <t>Forsker (rundsum)</t>
  </si>
  <si>
    <t>Gjesteforsker</t>
  </si>
  <si>
    <t>Vit.ass</t>
  </si>
  <si>
    <t>Teknisk/adm. bistand/Feltassistent</t>
  </si>
  <si>
    <t>Faktisk lønn</t>
  </si>
  <si>
    <t>Studentstipend</t>
  </si>
  <si>
    <t>Gjesteforskerstipend 1</t>
  </si>
  <si>
    <t>Gjesteforskerstipend 2-12</t>
  </si>
  <si>
    <t>Utenlandsstipend enslig</t>
  </si>
  <si>
    <t>Utenlandsstipend familie</t>
  </si>
  <si>
    <t>Timebasert lønn</t>
  </si>
  <si>
    <t>Kostnadsdekning pluss påslag</t>
  </si>
  <si>
    <t>Om NFRs satser - se nettsiden:</t>
  </si>
  <si>
    <t>http://www.forskningsradet.no/servlet/Satellite?c=Page&amp;pagename=ForskningsradetNorsk%2FHovedsidemal&amp;cid=1183468209187</t>
  </si>
  <si>
    <t>Leie av lokaler</t>
  </si>
  <si>
    <t>fratrekk inngående mva</t>
  </si>
  <si>
    <t>Unntak pga kurs/undervisning</t>
  </si>
  <si>
    <t>Reiser</t>
  </si>
  <si>
    <t>videresalg</t>
  </si>
  <si>
    <t>Unntak pga lovpålagt oppdrag</t>
  </si>
  <si>
    <t>Rekvisita</t>
  </si>
  <si>
    <t>Frtrekk for utgående mva</t>
  </si>
  <si>
    <t>Unntak pga arbeid utført i utland</t>
  </si>
  <si>
    <t>Bevertning, utlegg</t>
  </si>
  <si>
    <t>Unntak pga helsetjenester</t>
  </si>
  <si>
    <t>Hotellopphold, utlegg</t>
  </si>
  <si>
    <t>Annet unntak, beskriv i feltet under</t>
  </si>
  <si>
    <t>Ekskursjoner, utlegg</t>
  </si>
  <si>
    <t>utlegg</t>
  </si>
  <si>
    <t>Trykksaker</t>
  </si>
  <si>
    <t>Honorar foredragsholder inkl. Mva</t>
  </si>
  <si>
    <t>1 år</t>
  </si>
  <si>
    <t>2 år</t>
  </si>
  <si>
    <t>3 år</t>
  </si>
  <si>
    <t>4 år</t>
  </si>
  <si>
    <t>5 år</t>
  </si>
  <si>
    <t>6 år</t>
  </si>
  <si>
    <t>7 år</t>
  </si>
  <si>
    <t>8 år</t>
  </si>
  <si>
    <t>9 år</t>
  </si>
  <si>
    <t>10 år</t>
  </si>
  <si>
    <t>Finansiering under de ulike "finansieringstype":</t>
  </si>
  <si>
    <t>NFR - budsjettskjema</t>
  </si>
  <si>
    <t>Kostnadssplan (i NOK 1000)</t>
  </si>
  <si>
    <t>Kjøp av Fou- tjenester</t>
  </si>
  <si>
    <t>Utstyr</t>
  </si>
  <si>
    <t>Andre direkte kostnader</t>
  </si>
  <si>
    <t>Total</t>
  </si>
  <si>
    <t>Kostnadskode (i NOK 1000)</t>
  </si>
  <si>
    <t>Handel og industri</t>
  </si>
  <si>
    <t>Uavhengig forskningsinstitutt</t>
  </si>
  <si>
    <t>Universiteter og høgskoler</t>
  </si>
  <si>
    <t>Andre sektorer</t>
  </si>
  <si>
    <t>Utland</t>
  </si>
  <si>
    <t>Finansieringsplan (i NOK 1000)</t>
  </si>
  <si>
    <t>% Andel</t>
  </si>
  <si>
    <t>Egenfinansiering</t>
  </si>
  <si>
    <t>Annen offentlig finansiering</t>
  </si>
  <si>
    <t>Fra NFR</t>
  </si>
  <si>
    <t>Fordeling av midler omsøkt fra Norges Forskningsråd</t>
  </si>
  <si>
    <t>Postdoktor/Forsker</t>
  </si>
  <si>
    <t>Gjesteforskerstipend</t>
  </si>
  <si>
    <t>Utenlandsstipend</t>
  </si>
  <si>
    <t>Forsker</t>
  </si>
  <si>
    <t>Sum personal-og indirekte kostnader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</si>
  <si>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</si>
  <si>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</si>
  <si>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</si>
  <si>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</si>
  <si>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</si>
  <si>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</si>
  <si>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</si>
  <si>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</si>
  <si>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</si>
  <si>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</si>
  <si>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</si>
  <si>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</si>
  <si>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</si>
  <si>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</si>
  <si>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</si>
  <si>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Own financing</t>
  </si>
  <si>
    <t>International funding</t>
  </si>
  <si>
    <t>Other public funding</t>
  </si>
  <si>
    <t>Other private funding</t>
  </si>
  <si>
    <t>From Research Council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</si>
  <si>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</si>
  <si>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</si>
  <si>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</si>
  <si>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</si>
  <si>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</si>
  <si>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</si>
  <si>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</si>
  <si>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</si>
  <si>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</si>
  <si>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NFR - budsjettskjema - inkludert samarbeidspartnere</t>
  </si>
  <si>
    <t>Konsolidert budsjett (kun basis) til SFF søknaden (grå felter overføres til esøknad NFR)</t>
  </si>
  <si>
    <t>Informasjon fra veilederen fra NFR: SFF IV - Informasjon til søkere</t>
  </si>
  <si>
    <t>Kostnadsplan</t>
  </si>
  <si>
    <t>Kostnadsplan (i NOK 1000)</t>
  </si>
  <si>
    <t>Siste 5 år</t>
  </si>
  <si>
    <t>Kostnadsplanen skal være tilpasset den faglige fremdriftsplan, slik denne fremgår av fremdriftsplanen</t>
  </si>
  <si>
    <t>Personal og indirekte kostnader</t>
  </si>
  <si>
    <t>og prosjektbeskrivelsen, og gi totalkostnadene for gjennomføring av SFFprosjektet,</t>
  </si>
  <si>
    <t>Innkjøp av FoU tjenester</t>
  </si>
  <si>
    <t>og ikke bare de kostnader som søkes dekket av Forskningsrådet. Kostnadsplanen</t>
  </si>
  <si>
    <t>Utstyr (leiested)</t>
  </si>
  <si>
    <t>skal knyttes til personalkostnader og indirekte kostnader, innkjøp av FoU-tjenester, utstyr og</t>
  </si>
  <si>
    <t>andre driftskostnader. Kostnadene i andre 5-års-periode summeres og føres samlet opp i kolonnene</t>
  </si>
  <si>
    <t>som følger etter første 5-års-periode.</t>
  </si>
  <si>
    <t>Kostnadssted/Sektor (i NOK 1000)</t>
  </si>
  <si>
    <t>Næringsliv</t>
  </si>
  <si>
    <t>Kostnadssted</t>
  </si>
  <si>
    <t>Instituttsektoren</t>
  </si>
  <si>
    <t>I denne rubrikken angis i hvilken sektor pengene skal brukes.</t>
  </si>
  <si>
    <t>UoH-sektoren</t>
  </si>
  <si>
    <t>Andre aktører</t>
  </si>
  <si>
    <t xml:space="preserve">Egne midler </t>
  </si>
  <si>
    <t>Finansieringsplan</t>
  </si>
  <si>
    <t>Internasjonale midler</t>
  </si>
  <si>
    <t>I den endelige søknad forutsettes finansieringsplanen å bygge på konkrete og realistiske forutsetninger.</t>
  </si>
  <si>
    <t>Andre offentlige midler</t>
  </si>
  <si>
    <t>Finansieringsplanen skal beskrive hvorledes kostnadene for SFF-prosjektet skal</t>
  </si>
  <si>
    <t>Andre private midler</t>
  </si>
  <si>
    <t>finansieres, i form av egne midler (egenandel), internasjonale midler, andre offentlige midler,</t>
  </si>
  <si>
    <t>NFR- midler</t>
  </si>
  <si>
    <t>andre private midler samt beløpet som søkes fra Norges forskningsråd. Bidrag fra samarbeidspartnere</t>
  </si>
  <si>
    <t>Total SFF basis finansiering</t>
  </si>
  <si>
    <t>bør spesifiseres. Beløpene for andre 5-års-periode summeres og føres samlet</t>
  </si>
  <si>
    <t>opp i kolonnene som følger etter første 5-års-periode.</t>
  </si>
  <si>
    <t>Total SFF Finansieringsplan (i NOK 1000)</t>
  </si>
  <si>
    <t>SFF Basis finansiering</t>
  </si>
  <si>
    <t>Inntekter fra eksisterende prosjekter **</t>
  </si>
  <si>
    <t>Inntekter fra estimerte fremtidige prosjekter **</t>
  </si>
  <si>
    <t>Total SFF finansiering</t>
  </si>
  <si>
    <t>** Det er kun de eksterne inntektene som skal oppgis. Eventuell egenfinansiering fra SFF'ets basis til underliggende eksterne prosjekter skal ikke inkluderes her. Tallstørrelsene bør være optimistiske og realistiske, og vil være noe av grunnlaget for midtveisevalueringen.
 KD har en forventning om at SFF'er skal generere nye prosjektinntekter, men det er ikke satt noe målkrav (uttalelse fra NFR).</t>
  </si>
  <si>
    <t>Spesifikasjon av særskilt høye driftskostnader (legges inn manuelt)</t>
  </si>
  <si>
    <t>Konsolidert budsjett (kun basis) til SFF søknaden (grå felter overføres til esøknad NFR) - inkludert samarbeidspartnere</t>
  </si>
  <si>
    <t>Spesifikasjon av særskilt høye driftskostnader</t>
  </si>
  <si>
    <t>Budsjettering av tilleggsfinansiering fra eksisterende prosjekter ved UiO (kun ekstern tildeling, ikke egenandel)</t>
  </si>
  <si>
    <t>Prosjektnummer</t>
  </si>
  <si>
    <t>Referanseliste over eksisterende prosjekter:</t>
  </si>
  <si>
    <t>Prosjektnr</t>
  </si>
  <si>
    <t>Prosjekttittel</t>
  </si>
  <si>
    <t>Prosjektansvarlig</t>
  </si>
  <si>
    <t>Fra</t>
  </si>
  <si>
    <t>Til</t>
  </si>
  <si>
    <t>Årlig lønnsvekst</t>
  </si>
  <si>
    <t>Budsjettering av planlagt tilleggsfinansiering fra nye prosjekter (kun ekstern tildeling, ikke egenandel)</t>
  </si>
  <si>
    <t>Kommentar</t>
  </si>
  <si>
    <t>Referanseliste:</t>
  </si>
  <si>
    <t>Navn på finansiør</t>
  </si>
  <si>
    <t>Institusjon/bedrift</t>
  </si>
  <si>
    <t xml:space="preserve">Tilbudsalternativ 1: </t>
  </si>
  <si>
    <t>Prosjekteier (instituttnavn)</t>
  </si>
  <si>
    <t>Prosjektleder</t>
  </si>
  <si>
    <t>Budsjett selvkost (hele kroner)</t>
  </si>
  <si>
    <t>Lab.arbeid/feltundersøkelser/mv.</t>
  </si>
  <si>
    <t>Innkjøp av eksterne FoU-tjenester</t>
  </si>
  <si>
    <t>Investeringer (utstyr)</t>
  </si>
  <si>
    <t>Budsjett ekslusiv mva</t>
  </si>
  <si>
    <t>Budsjett inklusiv mva</t>
  </si>
  <si>
    <t xml:space="preserve">Tilbudsalternativ 2: </t>
  </si>
  <si>
    <t>Pris ekskl mva.</t>
  </si>
  <si>
    <t>Pris inkl. mva</t>
  </si>
  <si>
    <t>SUM</t>
  </si>
  <si>
    <t>Totalt ekskl mva</t>
  </si>
  <si>
    <t>Inkl mva</t>
  </si>
  <si>
    <t>Budsjett (hele kroner)</t>
  </si>
  <si>
    <t>Totalsum</t>
  </si>
  <si>
    <t>Budsjett ekskl. mva</t>
  </si>
  <si>
    <t>Budsjett inkl. mva</t>
  </si>
  <si>
    <t>Oversikt over endringer som er foretatt i budsjetteringsmalen (gjeldende fra 20/10/2014):</t>
  </si>
  <si>
    <t>Dato</t>
  </si>
  <si>
    <t>Beskrivelse av endring</t>
  </si>
  <si>
    <t xml:space="preserve">Utført av </t>
  </si>
  <si>
    <t>Kommentarfeltene under drift på budsjettarkfanen er Wrap'et slik at lengre tekst legges seg på flere linjer.</t>
  </si>
  <si>
    <t>Terje</t>
  </si>
  <si>
    <t>Arkfanen "intern oversikt" er endret slik at den er i tråd med ny prosjektlederrapport, dvs skille på eksterne inntekter og tilhørende eksternt finansierte kostnader og intern finansiering av ressurser</t>
  </si>
  <si>
    <t xml:space="preserve">terje </t>
  </si>
  <si>
    <t>Lagt inn ekstra rad med årlige totale kostnader, og prosjektets totale ramme.</t>
  </si>
  <si>
    <t>terje</t>
  </si>
  <si>
    <t xml:space="preserve">Sats per årsverk på finansieringsarkfanen (NFR) er tilrettelagt for rundsummer på samtlige vitenskapelige stillingskategorier, dette i tråd med NFR sine endrede finansieringsregler knyttet til arbeidsinnsats. I tillegg er satsene for ulike typer utenlandsstipend oppdatert med nye satser, samt at malen er tilrettelagt for 2015 som første år i budsjetteringsperioden. </t>
  </si>
  <si>
    <t>NFR- arfanen - oversikten over ressurser finansiert av NFR viste total eksterne inntekter - denne er nå korrigert til kun å gjelde bevilgningen fra NFR.</t>
  </si>
  <si>
    <t>Malen er tilrettelagt med 2015 som første år</t>
  </si>
  <si>
    <t>Lønnsmultiplikatoren er oppdatert med lønnsvekst for 2015, samt pensjonssatser</t>
  </si>
  <si>
    <t>Arkfane "Finansiering", "sats per årsverk (NFR-satser)" er tilrettelagt med mulighet for å søke finansiering for direkte lønnskostnader med et visst påslag for overhead på vitenskapelige stillinger, feks 25 % som NFR opererte med frem til utgangen av 2014. Stillingskategorien "diverse vitenskapelig ansatte" må benyttes til dette formål.</t>
  </si>
  <si>
    <t>Fordeling av leiestedskostnadene på ulike finansiører skjer med bakgrunn i de valgene som gjøres arkfanen "Leiested", feks vil KUN leiestedskostnader finansiert av NFR vises under ressursallokering på NFR-budsjettet.</t>
  </si>
  <si>
    <t xml:space="preserve">Korrigering av overheadberegning: Ved å velge stillingskategori "Teknisk adm bistand" så ble satsen for vitenskapelige stillinger valgt (379  for 2014). Formlene er nå korrigert slik at riktige satses hentes. </t>
  </si>
  <si>
    <t>Malen er oppdatert med nye TDI-satser som et glidende gjennomsnitt av regnskapstall for hhv 2012, 2013 og 2014.</t>
  </si>
  <si>
    <t xml:space="preserve">Terje </t>
  </si>
  <si>
    <t>Malen er oppdatert med nye lønnstabeller som er gjeldende fra 1. mai. 2015.</t>
  </si>
  <si>
    <t>Malen er oppdatert med null i lønnsvekst i 2015 pga nye lønnstabeller</t>
  </si>
  <si>
    <t>Viderefordelte midler er tatt ut fra beregningen av egenandelsprosent.</t>
  </si>
  <si>
    <t>Arkfanen "intern oversikt" er tilrettelagt slik at det "reelle nettobidraget" fremkommer - se budsjettarkfanen celle F67-69</t>
  </si>
  <si>
    <t>tabeller er oppdatert med ny lønnmultiplikator pga nye pensjonssatser for 2016</t>
  </si>
  <si>
    <t>Finansieringstype "Sats per årsverk" er oppdatert med nye satser fra NFR</t>
  </si>
  <si>
    <t>Komplettert "sats per årsverk" med rundsummer for samtlige stillingskategorier som genererer rundsum fra NFR</t>
  </si>
  <si>
    <t>Lagt inn lønnstigning på 3% for 2016 som er første år i prosjektperioden</t>
  </si>
  <si>
    <t>Justert malen slik at nedtrekksmenyen for stillingskategorier igjen fungerer.</t>
  </si>
  <si>
    <t>Endret linken på årstallene slik at alle arkfaner starter med inneværende år, uavhengig av hva som legges inn som første budsjettår på registreringsarkfanen.</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</si>
  <si>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</si>
  <si>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</si>
  <si>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</si>
  <si>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</si>
  <si>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Alle arkfanene er tilpasset slik at innholdet passer til en utskriftsside.</t>
  </si>
  <si>
    <t>Malen tilrettlagt med lønnsstigning for hhv 2017 og 2018 på 3%.</t>
  </si>
  <si>
    <t xml:space="preserve">Malen er oppdatert med nye TDI satser for 2017, gjennomsnitt for årene 2014-2016  </t>
  </si>
  <si>
    <t>På arkfanen "NFR - budsjett" er leiested endret til utstyr på kostnadsplan.</t>
  </si>
  <si>
    <t xml:space="preserve">I henhold til tilbakemeldinger fra NFR så legges leiested under utstyr. </t>
  </si>
  <si>
    <t>Ny versjon av budsjettmal er sendt til testing</t>
  </si>
  <si>
    <t>Dag</t>
  </si>
  <si>
    <t>Rettet opp slik at Egenfinansiert drift vises i fane NFR-budsjett.</t>
  </si>
  <si>
    <t>Tilrettelagt for Nasjonal infrastruktur. Lagt inn utstyr som valgt under drift.</t>
  </si>
  <si>
    <t xml:space="preserve">Rettet en feil i NFR-budsjett, Andre driftskostnader(rad 41) som tok med </t>
  </si>
  <si>
    <t>Generelle driftsmidler, dekkes av rundsum. Nå trekkes den ut</t>
  </si>
  <si>
    <t>Klargjort for publisering</t>
  </si>
  <si>
    <t>NFR-partner 3 blei kalkulert dobbelt i NFR-inkl partnere. Retta opp</t>
  </si>
  <si>
    <t>Valg "Annet unntak…" fjerna fra rad 42 i Registrering</t>
  </si>
  <si>
    <t>Lagt inn startår 2019, nye rundsummer og lønnstigning for 2019</t>
  </si>
  <si>
    <t>Lagt inn nye satser for utenlandsstipend</t>
  </si>
  <si>
    <t>Feil som summerte partner 3 to ganger er rettet opp</t>
  </si>
  <si>
    <t>Egenandel inkluderes ikke i Budsjett linje 63</t>
  </si>
  <si>
    <t>Sats for eksternt fin. OH fremkommer nå kun for Øvrige</t>
  </si>
  <si>
    <t>Stipender er nå på drift, var på personal</t>
  </si>
  <si>
    <t>Timelønn, nå kommer alt under Timebasert lønn, før noe på Forsker</t>
  </si>
  <si>
    <t>Prosjektleder/adm.leder kommer nå under Forsker, før Timebasert lønn</t>
  </si>
  <si>
    <t>Stipender trekt ut fra NFR-budsjett andre driftskostnader på rad 36</t>
  </si>
  <si>
    <t>Lagt inn mulighet for å bruke 13 år på SFF</t>
  </si>
  <si>
    <t>Retta formler i NFR-Budsjett SFF</t>
  </si>
  <si>
    <t>Retta feil som viste Forsker dobbelt og minus på Timebasert lønnn i</t>
  </si>
  <si>
    <t>fane NFR-budsjett</t>
  </si>
  <si>
    <t>Rettet på noen småfeil i FL-malen</t>
  </si>
  <si>
    <t>Endret metoden for beregning av lønnskostander til å bli mer lik BOAPRO</t>
  </si>
  <si>
    <t>Ole Magnus</t>
  </si>
  <si>
    <t>Oppdatert rundsummer for 2023-</t>
  </si>
  <si>
    <t>Fanene "Budsjett" og "Budsjett_FL" oppdatert for at teknisk/adm-personell
 ikke skal trigge finansiering over rundsum på NFR-prosjekter</t>
  </si>
  <si>
    <t>Samarbeidspartner:</t>
  </si>
  <si>
    <t>Konsolidert budsjett (kun basis) til SFF søknaden</t>
  </si>
  <si>
    <t>Kostnadssted/Sektor</t>
  </si>
  <si>
    <t>Total SFF Finansieringsplan</t>
  </si>
  <si>
    <t xml:space="preserve">Eksternt finansiert frikjøp </t>
  </si>
  <si>
    <t>Internt finansiert frikjøp</t>
  </si>
  <si>
    <t>Beregning  av totale indirekte kostnader:</t>
  </si>
  <si>
    <t>Årsverk teknisk/adm</t>
  </si>
  <si>
    <t>Årsverk vitenskapelig</t>
  </si>
  <si>
    <t>Totalt direkteansatt</t>
  </si>
  <si>
    <t>Totalt frikjøp</t>
  </si>
  <si>
    <t>direkteansatt adm</t>
  </si>
  <si>
    <t>direkteansatt vitenskapelig</t>
  </si>
  <si>
    <t>frikjøp adm</t>
  </si>
  <si>
    <t>frikjøp vitenskapelig</t>
  </si>
  <si>
    <t>Indirekte kostnader teknisk</t>
  </si>
  <si>
    <t>Indirekte kostnader vitenskapelig</t>
  </si>
  <si>
    <t>Indirekte kostnader totalt</t>
  </si>
  <si>
    <t>SUM IK - TDI</t>
  </si>
  <si>
    <t>Full TDI - dekning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</si>
</sst>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64" formatCode="_ &quot;kr&quot;\ * #,##0.00_ ;_ &quot;kr&quot;\ * \-#,##0.00_ ;_ &quot;kr&quot;\ * &quot;-&quot;??_ ;_ @_ "/>
    <numFmt numFmtId="165" formatCode="_ * #,##0.00_ ;_ * \-#,##0.00_ ;_ * &quot;-&quot;??_ ;_ @_ "/>
    <numFmt numFmtId="166" formatCode="#,##0.000"/>
    <numFmt numFmtId="167" formatCode="[$-414]d/\ mmm\.\ yyyy;@"/>
    <numFmt numFmtId="168" formatCode="_ * #,##0_ ;_ * \-#,##0_ ;_ * &quot;-&quot;??_ ;_ @_ "/>
    <numFmt numFmtId="169" formatCode="_(* #,##0_);_(* \(#,##0\);_(* &quot;-&quot;??_);_(@_)"/>
    <numFmt numFmtId="170" formatCode="0.0"/>
    <numFmt numFmtId="171" formatCode="#,###,"/>
    <numFmt numFmtId="172" formatCode="0.000\ %"/>
    <numFmt numFmtId="173" formatCode="0.0\ %"/>
    <numFmt numFmtId="174" formatCode="_ * #,##0.000_ ;_ * \-#,##0.000_ ;_ * &quot;-&quot;??_ ;_ @_ "/>
    <numFmt numFmtId="175" formatCode="_ &quot;kr&quot;\ * #,##0_ ;_ &quot;kr&quot;\ * \-#,##0_ ;_ &quot;kr&quot;\ * &quot;-&quot;??_ ;_ @_ "/>
    <numFmt numFmtId="176" formatCode="_ * #,##0.0_ ;_ * \-#,##0.0_ ;_ * &quot;-&quot;??_ ;_ @_ "/>
    <numFmt numFmtId="177" formatCode="_ * #,##0.000_ ;_ * \-#,##0.000_ ;_ * &quot;-&quot;???_ ;_ @_ "/>
    <numFmt numFmtId="178" formatCode="0.000"/>
    <numFmt numFmtId="179" formatCode="#,##0.00_ ;\-#,##0.00\ "/>
  </numFmts>
  <fonts count="8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9"/>
      <name val="Calibri"/>
      <family val="2"/>
      <scheme val="minor"/>
    </font>
    <font>
      <b/>
      <sz val="14"/>
      <name val="Calibri"/>
      <family val="2"/>
      <scheme val="minor"/>
    </font>
    <font>
      <sz val="9"/>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b/>
      <sz val="8"/>
      <name val="Arial"/>
      <family val="2"/>
    </font>
    <font>
      <i/>
      <sz val="8"/>
      <name val="Arial"/>
      <family val="2"/>
    </font>
    <font>
      <b/>
      <sz val="9"/>
      <color indexed="81"/>
      <name val="Tahoma"/>
      <family val="2"/>
    </font>
    <font>
      <sz val="12"/>
      <name val="Calibri"/>
      <family val="2"/>
      <scheme val="minor"/>
    </font>
    <font>
      <sz val="9"/>
      <color indexed="81"/>
      <name val="Tahoma"/>
      <family val="2"/>
    </font>
    <font>
      <b/>
      <sz val="11"/>
      <name val="Arial"/>
      <family val="2"/>
    </font>
    <font>
      <b/>
      <i/>
      <sz val="11"/>
      <color theme="1"/>
      <name val="Calibri"/>
      <family val="2"/>
      <scheme val="minor"/>
    </font>
    <font>
      <sz val="10"/>
      <name val="Times"/>
      <family val="1"/>
    </font>
    <font>
      <sz val="10"/>
      <name val="Times"/>
      <family val="1"/>
    </font>
    <font>
      <sz val="10"/>
      <name val="MS Sans Serif"/>
      <family val="2"/>
    </font>
    <font>
      <sz val="11"/>
      <name val="Arial"/>
      <family val="2"/>
    </font>
    <font>
      <sz val="14"/>
      <name val="Arial"/>
      <family val="2"/>
    </font>
    <font>
      <u/>
      <sz val="10"/>
      <color indexed="12"/>
      <name val="Arial"/>
      <family val="2"/>
    </font>
    <font>
      <u/>
      <sz val="11"/>
      <color theme="10"/>
      <name val="Calibri"/>
      <family val="2"/>
    </font>
    <font>
      <sz val="14"/>
      <name val="Calibri"/>
      <family val="2"/>
      <scheme val="minor"/>
    </font>
    <font>
      <sz val="10"/>
      <color theme="1"/>
      <name val="Calibri"/>
      <family val="2"/>
      <scheme val="minor"/>
    </font>
    <font>
      <b/>
      <sz val="12"/>
      <color theme="0"/>
      <name val="Calibri"/>
      <family val="2"/>
      <scheme val="minor"/>
    </font>
    <font>
      <sz val="16"/>
      <name val="Calibri"/>
      <family val="2"/>
      <scheme val="minor"/>
    </font>
    <font>
      <sz val="14"/>
      <color theme="1"/>
      <name val="Calibri"/>
      <family val="2"/>
      <scheme val="minor"/>
    </font>
    <font>
      <b/>
      <sz val="14"/>
      <color theme="0"/>
      <name val="Calibri"/>
      <family val="2"/>
      <scheme val="minor"/>
    </font>
    <font>
      <sz val="14"/>
      <color theme="0"/>
      <name val="Calibri"/>
      <family val="2"/>
      <scheme val="minor"/>
    </font>
    <font>
      <b/>
      <sz val="16"/>
      <color theme="0"/>
      <name val="Calibri"/>
      <family val="2"/>
      <scheme val="minor"/>
    </font>
    <font>
      <i/>
      <sz val="14"/>
      <color theme="0"/>
      <name val="Calibri"/>
      <family val="2"/>
      <scheme val="minor"/>
    </font>
    <font>
      <b/>
      <sz val="12"/>
      <color indexed="81"/>
      <name val="Tahoma"/>
      <family val="2"/>
    </font>
    <font>
      <sz val="12"/>
      <color indexed="81"/>
      <name val="Tahoma"/>
      <family val="2"/>
    </font>
    <font>
      <b/>
      <sz val="14"/>
      <name val="Arial"/>
      <family val="2"/>
    </font>
    <font>
      <sz val="8"/>
      <color theme="1"/>
      <name val="Calibri"/>
      <family val="2"/>
      <scheme val="minor"/>
    </font>
    <font>
      <b/>
      <sz val="18"/>
      <color theme="0"/>
      <name val="Calibri"/>
      <family val="2"/>
      <scheme val="minor"/>
    </font>
    <font>
      <i/>
      <sz val="18"/>
      <color theme="0"/>
      <name val="Calibri"/>
      <family val="2"/>
      <scheme val="minor"/>
    </font>
    <font>
      <b/>
      <i/>
      <sz val="12"/>
      <color theme="1"/>
      <name val="Calibri"/>
      <family val="2"/>
      <scheme val="minor"/>
    </font>
    <font>
      <b/>
      <sz val="11"/>
      <color theme="4" tint="-0.249977111117893"/>
      <name val="Calibri"/>
      <family val="2"/>
      <scheme val="minor"/>
    </font>
    <font>
      <sz val="11"/>
      <color indexed="81"/>
      <name val="Tahoma"/>
      <family val="2"/>
    </font>
    <font>
      <b/>
      <sz val="14"/>
      <color theme="4" tint="-0.249977111117893"/>
      <name val="Calibri"/>
      <family val="2"/>
      <scheme val="minor"/>
    </font>
    <font>
      <sz val="10"/>
      <color rgb="FFFF0000"/>
      <name val="Calibri"/>
      <family val="2"/>
      <scheme val="minor"/>
    </font>
    <font>
      <b/>
      <i/>
      <sz val="10"/>
      <name val="Arial"/>
      <family val="2"/>
    </font>
    <font>
      <b/>
      <sz val="12"/>
      <color theme="1"/>
      <name val="Calibri"/>
      <family val="2"/>
      <scheme val="minor"/>
    </font>
    <font>
      <sz val="12"/>
      <name val="Arial"/>
      <family val="2"/>
    </font>
    <font>
      <i/>
      <sz val="10"/>
      <name val="Arial"/>
      <family val="2"/>
    </font>
    <font>
      <b/>
      <sz val="9"/>
      <name val="Verdana"/>
      <family val="2"/>
    </font>
    <font>
      <b/>
      <i/>
      <sz val="14"/>
      <name val="Arial"/>
      <family val="2"/>
    </font>
    <font>
      <sz val="10"/>
      <color rgb="FF000000"/>
      <name val="Arial"/>
      <family val="2"/>
    </font>
    <font>
      <b/>
      <sz val="10"/>
      <color rgb="FF000000"/>
      <name val="Arial"/>
      <family val="2"/>
    </font>
  </fonts>
  <fills count="24">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0"/>
        <bgColor theme="4" tint="0.79998168889431442"/>
      </patternFill>
    </fill>
    <fill>
      <patternFill patternType="solid">
        <fgColor theme="0" tint="-4.9989318521683403E-2"/>
        <bgColor indexed="64"/>
      </patternFill>
    </fill>
    <fill>
      <patternFill patternType="solid">
        <fgColor rgb="FFFFFF00"/>
        <bgColor indexed="64"/>
      </patternFill>
    </fill>
    <fill>
      <patternFill patternType="solid">
        <fgColor rgb="FFFFC000"/>
        <bgColor indexed="64"/>
      </patternFill>
    </fill>
    <fill>
      <patternFill patternType="solid">
        <fgColor theme="0"/>
      </patternFill>
    </fill>
    <fill>
      <patternFill patternType="solid">
        <fgColor theme="4" tint="0.39997558519241921"/>
        <bgColor theme="4" tint="0.79998168889431442"/>
      </patternFill>
    </fill>
    <fill>
      <patternFill patternType="solid">
        <fgColor theme="4" tint="0.39997558519241921"/>
        <bgColor indexed="64"/>
      </patternFill>
    </fill>
    <fill>
      <patternFill patternType="solid">
        <fgColor theme="4" tint="-0.249977111117893"/>
        <bgColor indexed="64"/>
      </patternFill>
    </fill>
    <fill>
      <patternFill patternType="solid">
        <fgColor theme="0" tint="-0.34998626667073579"/>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9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4" tint="0.39994506668294322"/>
      </left>
      <right/>
      <top style="thin">
        <color theme="4" tint="0.39994506668294322"/>
      </top>
      <bottom style="thin">
        <color theme="4" tint="0.39994506668294322"/>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style="thin">
        <color indexed="64"/>
      </top>
      <bottom style="thin">
        <color indexed="64"/>
      </bottom>
      <diagonal/>
    </border>
    <border>
      <left/>
      <right/>
      <top style="thin">
        <color indexed="64"/>
      </top>
      <bottom style="double">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right style="thin">
        <color theme="4" tint="0.39994506668294322"/>
      </right>
      <top style="thin">
        <color theme="4" tint="0.39994506668294322"/>
      </top>
      <bottom style="thin">
        <color theme="4" tint="0.39994506668294322"/>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4" tint="0.39994506668294322"/>
      </left>
      <right style="thin">
        <color theme="4" tint="0.39994506668294322"/>
      </right>
      <top style="thin">
        <color theme="4" tint="0.39994506668294322"/>
      </top>
      <bottom/>
      <diagonal/>
    </border>
    <border>
      <left style="thin">
        <color theme="4" tint="0.39988402966399123"/>
      </left>
      <right style="thin">
        <color theme="4" tint="0.39988402966399123"/>
      </right>
      <top style="thin">
        <color theme="4" tint="0.39991454817346722"/>
      </top>
      <bottom style="thin">
        <color theme="4" tint="0.39988402966399123"/>
      </bottom>
      <diagonal/>
    </border>
    <border>
      <left style="thin">
        <color theme="4" tint="0.39988402966399123"/>
      </left>
      <right style="thin">
        <color theme="4" tint="0.39988402966399123"/>
      </right>
      <top style="thin">
        <color theme="4" tint="0.39988402966399123"/>
      </top>
      <bottom style="thin">
        <color theme="4" tint="0.39988402966399123"/>
      </bottom>
      <diagonal/>
    </border>
    <border>
      <left/>
      <right style="thin">
        <color theme="4" tint="0.39982299264503923"/>
      </right>
      <top/>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1454817346722"/>
      </right>
      <top style="thin">
        <color theme="4" tint="0.39991454817346722"/>
      </top>
      <bottom style="thin">
        <color theme="4" tint="0.39994506668294322"/>
      </bottom>
      <diagonal/>
    </border>
    <border>
      <left style="thin">
        <color theme="4" tint="0.399945066682943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450666829432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B2B2B2"/>
      </left>
      <right/>
      <top/>
      <bottom style="thin">
        <color rgb="FFB2B2B2"/>
      </bottom>
      <diagonal/>
    </border>
    <border>
      <left/>
      <right/>
      <top/>
      <bottom style="thin">
        <color rgb="FFB2B2B2"/>
      </bottom>
      <diagonal/>
    </border>
    <border>
      <left/>
      <right/>
      <top style="thin">
        <color rgb="FFB2B2B2"/>
      </top>
      <bottom/>
      <diagonal/>
    </border>
    <border>
      <left/>
      <right style="thin">
        <color rgb="FFB2B2B2"/>
      </right>
      <top style="thin">
        <color rgb="FFB2B2B2"/>
      </top>
      <bottom/>
      <diagonal/>
    </border>
    <border>
      <left/>
      <right style="thin">
        <color rgb="FFB2B2B2"/>
      </right>
      <top/>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style="thin">
        <color rgb="FFB2B2B2"/>
      </left>
      <right/>
      <top style="thin">
        <color rgb="FFB2B2B2"/>
      </top>
      <bottom/>
      <diagonal/>
    </border>
    <border>
      <left style="thin">
        <color theme="0" tint="-0.24994659260841701"/>
      </left>
      <right style="medium">
        <color indexed="64"/>
      </right>
      <top style="medium">
        <color indexed="64"/>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rgb="FFB2B2B2"/>
      </left>
      <right style="medium">
        <color indexed="64"/>
      </right>
      <top style="thin">
        <color rgb="FFB2B2B2"/>
      </top>
      <bottom style="medium">
        <color indexed="64"/>
      </bottom>
      <diagonal/>
    </border>
    <border>
      <left/>
      <right/>
      <top style="thin">
        <color auto="1"/>
      </top>
      <bottom/>
      <diagonal/>
    </border>
    <border>
      <left style="thin">
        <color rgb="FFB2B2B2"/>
      </left>
      <right style="medium">
        <color auto="1"/>
      </right>
      <top style="thin">
        <color rgb="FFB2B2B2"/>
      </top>
      <bottom style="thin">
        <color rgb="FFB2B2B2"/>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indexed="64"/>
      </right>
      <top/>
      <bottom/>
      <diagonal/>
    </border>
    <border>
      <left style="thin">
        <color theme="0" tint="-0.24994659260841701"/>
      </left>
      <right style="thin">
        <color theme="0" tint="-0.24994659260841701"/>
      </right>
      <top style="thin">
        <color theme="0" tint="-0.24994659260841701"/>
      </top>
      <bottom style="thin">
        <color rgb="FFB2B2B2"/>
      </bottom>
      <diagonal/>
    </border>
    <border>
      <left/>
      <right/>
      <top style="thin">
        <color theme="0" tint="-0.24994659260841701"/>
      </top>
      <bottom/>
      <diagonal/>
    </border>
    <border>
      <left style="thin">
        <color rgb="FFB2B2B2"/>
      </left>
      <right style="thin">
        <color rgb="FFB2B2B2"/>
      </right>
      <top style="thin">
        <color indexed="64"/>
      </top>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B2B2B2"/>
      </left>
      <right/>
      <top/>
      <bottom style="thin">
        <color indexed="22"/>
      </bottom>
      <diagonal/>
    </border>
  </borders>
  <cellStyleXfs count="989">
    <xf numFmtId="0" fontId="0" fillId="0" borderId="0"/>
    <xf numFmtId="165" fontId="19" fillId="0" borderId="0" applyFont="0" applyFill="0" applyBorder="0" applyAlignment="0" applyProtection="0"/>
    <xf numFmtId="167" fontId="18" fillId="0" borderId="0" applyFont="0" applyFill="0" applyBorder="0" applyAlignment="0" applyProtection="0"/>
    <xf numFmtId="0" fontId="22" fillId="0" borderId="0" applyNumberFormat="0" applyFill="0" applyBorder="0" applyAlignment="0" applyProtection="0">
      <alignment vertical="top"/>
      <protection locked="0"/>
    </xf>
    <xf numFmtId="0" fontId="18" fillId="0" borderId="0"/>
    <xf numFmtId="9" fontId="19" fillId="0" borderId="0" applyFont="0" applyFill="0" applyBorder="0" applyAlignment="0" applyProtection="0"/>
    <xf numFmtId="9" fontId="18" fillId="0" borderId="0" applyFont="0" applyFill="0" applyBorder="0" applyAlignment="0" applyProtection="0"/>
    <xf numFmtId="0" fontId="23" fillId="3" borderId="9" applyNumberFormat="0" applyFont="0" applyAlignment="0" applyProtection="0"/>
    <xf numFmtId="0" fontId="14" fillId="0" borderId="0"/>
    <xf numFmtId="165" fontId="14" fillId="0" borderId="0" applyFont="0" applyFill="0" applyBorder="0" applyAlignment="0" applyProtection="0"/>
    <xf numFmtId="165" fontId="28" fillId="0" borderId="0" applyFont="0" applyFill="0" applyBorder="0" applyAlignment="0" applyProtection="0"/>
    <xf numFmtId="0" fontId="41" fillId="0" borderId="0"/>
    <xf numFmtId="0" fontId="12" fillId="0" borderId="0"/>
    <xf numFmtId="0" fontId="50" fillId="0" borderId="0"/>
    <xf numFmtId="9" fontId="51" fillId="0" borderId="0" applyFont="0" applyFill="0" applyBorder="0" applyAlignment="0" applyProtection="0"/>
    <xf numFmtId="0" fontId="11" fillId="0" borderId="0"/>
    <xf numFmtId="0" fontId="11" fillId="0" borderId="0"/>
    <xf numFmtId="165" fontId="18" fillId="0" borderId="0" applyFont="0" applyFill="0" applyBorder="0" applyAlignment="0" applyProtection="0"/>
    <xf numFmtId="0" fontId="18" fillId="3" borderId="9" applyNumberFormat="0" applyFont="0" applyAlignment="0" applyProtection="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50" fillId="0" borderId="0"/>
    <xf numFmtId="0" fontId="9" fillId="0" borderId="0"/>
    <xf numFmtId="9" fontId="50" fillId="0" borderId="0" applyFont="0" applyFill="0" applyBorder="0" applyAlignment="0" applyProtection="0"/>
    <xf numFmtId="0" fontId="8" fillId="0" borderId="0"/>
    <xf numFmtId="165" fontId="8" fillId="0" borderId="0" applyFont="0" applyFill="0" applyBorder="0" applyAlignment="0" applyProtection="0"/>
    <xf numFmtId="0" fontId="8" fillId="0" borderId="0"/>
    <xf numFmtId="9" fontId="50" fillId="0" borderId="0" applyFont="0" applyFill="0" applyBorder="0" applyAlignment="0" applyProtection="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9" fontId="50" fillId="0" borderId="0" applyFont="0" applyFill="0" applyBorder="0" applyAlignment="0" applyProtection="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50"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52"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9" fontId="50" fillId="0" borderId="0" applyFont="0" applyFill="0" applyBorder="0" applyAlignment="0" applyProtection="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9" fontId="50" fillId="0" borderId="0" applyFont="0" applyFill="0" applyBorder="0" applyAlignment="0" applyProtection="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52" fillId="0" borderId="0"/>
    <xf numFmtId="0" fontId="8" fillId="0" borderId="0"/>
    <xf numFmtId="165" fontId="50" fillId="0" borderId="0" applyFont="0" applyFill="0" applyBorder="0" applyAlignment="0" applyProtection="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4" fontId="18"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0" fontId="55" fillId="0" borderId="0" applyNumberFormat="0" applyFill="0" applyBorder="0" applyAlignment="0" applyProtection="0">
      <alignment vertical="top"/>
      <protection locked="0"/>
    </xf>
    <xf numFmtId="0" fontId="56" fillId="0" borderId="0" applyNumberFormat="0" applyFill="0" applyBorder="0" applyAlignment="0" applyProtection="0">
      <alignment vertical="top"/>
      <protection locked="0"/>
    </xf>
    <xf numFmtId="0" fontId="56" fillId="0" borderId="0" applyNumberFormat="0" applyFill="0" applyBorder="0" applyAlignment="0" applyProtection="0">
      <alignment vertical="top"/>
      <protection locked="0"/>
    </xf>
    <xf numFmtId="0" fontId="7" fillId="3" borderId="9"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5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8" fillId="3" borderId="9" applyNumberFormat="0" applyFont="0" applyAlignment="0" applyProtection="0"/>
    <xf numFmtId="165" fontId="7" fillId="0" borderId="0" applyFont="0" applyFill="0" applyBorder="0" applyAlignment="0" applyProtection="0"/>
    <xf numFmtId="165" fontId="7" fillId="0" borderId="0" applyFont="0" applyFill="0" applyBorder="0" applyAlignment="0" applyProtection="0"/>
    <xf numFmtId="165" fontId="18" fillId="0" borderId="0" applyFont="0" applyFill="0" applyBorder="0" applyAlignment="0" applyProtection="0"/>
    <xf numFmtId="0" fontId="18" fillId="3" borderId="9" applyNumberFormat="0" applyFont="0" applyAlignment="0" applyProtection="0"/>
    <xf numFmtId="9" fontId="18" fillId="0" borderId="0" applyFont="0" applyFill="0" applyBorder="0" applyAlignment="0" applyProtection="0"/>
    <xf numFmtId="0" fontId="6" fillId="0" borderId="0"/>
    <xf numFmtId="165" fontId="6" fillId="0" borderId="0" applyFont="0" applyFill="0" applyBorder="0" applyAlignment="0" applyProtection="0"/>
    <xf numFmtId="0" fontId="6" fillId="0" borderId="0"/>
    <xf numFmtId="0" fontId="6" fillId="0" borderId="0"/>
    <xf numFmtId="0" fontId="6" fillId="3" borderId="9" applyNumberFormat="0" applyFont="0" applyAlignment="0" applyProtection="0"/>
    <xf numFmtId="0" fontId="18" fillId="0" borderId="0"/>
    <xf numFmtId="0" fontId="28" fillId="0" borderId="0"/>
    <xf numFmtId="0" fontId="6" fillId="0" borderId="0"/>
    <xf numFmtId="0" fontId="6" fillId="0" borderId="0"/>
    <xf numFmtId="0" fontId="28" fillId="0" borderId="0"/>
    <xf numFmtId="165" fontId="6" fillId="0" borderId="0" applyFont="0" applyFill="0" applyBorder="0" applyAlignment="0" applyProtection="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52"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5" fillId="0" borderId="0"/>
    <xf numFmtId="165" fontId="5" fillId="0" borderId="0" applyFont="0" applyFill="0" applyBorder="0" applyAlignment="0" applyProtection="0"/>
    <xf numFmtId="0" fontId="5" fillId="0" borderId="0"/>
    <xf numFmtId="0" fontId="5" fillId="0" borderId="0"/>
    <xf numFmtId="0" fontId="5" fillId="3" borderId="9" applyNumberFormat="0" applyFont="0" applyAlignment="0" applyProtection="0"/>
    <xf numFmtId="0" fontId="5" fillId="0" borderId="0"/>
    <xf numFmtId="0" fontId="5" fillId="0" borderId="0"/>
    <xf numFmtId="165" fontId="5" fillId="0" borderId="0" applyFont="0" applyFill="0" applyBorder="0" applyAlignment="0" applyProtection="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3" borderId="9" applyNumberFormat="0" applyFont="0" applyAlignment="0" applyProtection="0"/>
    <xf numFmtId="165" fontId="4" fillId="0" borderId="0" applyFont="0" applyFill="0" applyBorder="0" applyAlignment="0" applyProtection="0"/>
    <xf numFmtId="165" fontId="4" fillId="0" borderId="0" applyFont="0" applyFill="0" applyBorder="0" applyAlignment="0" applyProtection="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165" fontId="3" fillId="0" borderId="0" applyFont="0" applyFill="0" applyBorder="0" applyAlignment="0" applyProtection="0"/>
    <xf numFmtId="0" fontId="3" fillId="0" borderId="0"/>
    <xf numFmtId="0" fontId="3" fillId="0" borderId="0"/>
    <xf numFmtId="0" fontId="3" fillId="3" borderId="9" applyNumberFormat="0" applyFont="0" applyAlignment="0" applyProtection="0"/>
    <xf numFmtId="0" fontId="3" fillId="0" borderId="0"/>
    <xf numFmtId="0" fontId="3" fillId="0" borderId="0"/>
    <xf numFmtId="165" fontId="3" fillId="0" borderId="0" applyFont="0" applyFill="0" applyBorder="0" applyAlignment="0" applyProtection="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0" borderId="0"/>
    <xf numFmtId="0" fontId="2" fillId="0" borderId="0"/>
  </cellStyleXfs>
  <cellXfs count="833">
    <xf numFmtId="0" fontId="0" fillId="0" borderId="0" xfId="0"/>
    <xf numFmtId="166" fontId="0" fillId="0" borderId="0" xfId="0" applyNumberFormat="1"/>
    <xf numFmtId="0" fontId="18" fillId="0" borderId="0" xfId="0" applyFont="1"/>
    <xf numFmtId="0" fontId="20" fillId="0" borderId="0" xfId="0" applyFont="1"/>
    <xf numFmtId="166" fontId="16" fillId="0" borderId="0" xfId="0" applyNumberFormat="1" applyFont="1"/>
    <xf numFmtId="0" fontId="26" fillId="0" borderId="0" xfId="8" applyFont="1"/>
    <xf numFmtId="3" fontId="27" fillId="0" borderId="10" xfId="9" applyNumberFormat="1" applyFont="1" applyFill="1" applyBorder="1" applyAlignment="1" applyProtection="1">
      <alignment horizontal="right"/>
    </xf>
    <xf numFmtId="3" fontId="27" fillId="0" borderId="0" xfId="9" applyNumberFormat="1" applyFont="1" applyFill="1" applyBorder="1" applyAlignment="1" applyProtection="1">
      <alignment horizontal="right"/>
    </xf>
    <xf numFmtId="3" fontId="29" fillId="0" borderId="10" xfId="9" applyNumberFormat="1" applyFont="1" applyFill="1" applyBorder="1" applyAlignment="1" applyProtection="1">
      <alignment horizontal="right"/>
    </xf>
    <xf numFmtId="168" fontId="27" fillId="0" borderId="14" xfId="10" applyNumberFormat="1" applyFont="1" applyFill="1" applyBorder="1" applyAlignment="1" applyProtection="1"/>
    <xf numFmtId="168" fontId="27" fillId="0" borderId="15" xfId="10" applyNumberFormat="1" applyFont="1" applyFill="1" applyBorder="1" applyAlignment="1" applyProtection="1"/>
    <xf numFmtId="3" fontId="26" fillId="4" borderId="16" xfId="8" applyNumberFormat="1" applyFont="1" applyFill="1" applyBorder="1" applyAlignment="1">
      <alignment horizontal="center" wrapText="1"/>
    </xf>
    <xf numFmtId="0" fontId="24" fillId="7" borderId="17" xfId="8" applyFont="1" applyFill="1" applyBorder="1"/>
    <xf numFmtId="168" fontId="24" fillId="7" borderId="17" xfId="8" applyNumberFormat="1" applyFont="1" applyFill="1" applyBorder="1"/>
    <xf numFmtId="168" fontId="29" fillId="6" borderId="19" xfId="9" applyNumberFormat="1" applyFont="1" applyFill="1" applyBorder="1"/>
    <xf numFmtId="168" fontId="27" fillId="6" borderId="19" xfId="9" applyNumberFormat="1" applyFont="1" applyFill="1" applyBorder="1"/>
    <xf numFmtId="168" fontId="24" fillId="7" borderId="21" xfId="8" applyNumberFormat="1" applyFont="1" applyFill="1" applyBorder="1"/>
    <xf numFmtId="168" fontId="27" fillId="0" borderId="9" xfId="10" applyNumberFormat="1" applyFont="1" applyFill="1" applyBorder="1" applyAlignment="1" applyProtection="1">
      <alignment horizontal="center"/>
    </xf>
    <xf numFmtId="168" fontId="27" fillId="0" borderId="22" xfId="10" applyNumberFormat="1" applyFont="1" applyFill="1" applyBorder="1" applyAlignment="1" applyProtection="1">
      <alignment horizontal="center"/>
    </xf>
    <xf numFmtId="0" fontId="13" fillId="0" borderId="0" xfId="8" applyFont="1"/>
    <xf numFmtId="168" fontId="27" fillId="0" borderId="20" xfId="1" applyNumberFormat="1" applyFont="1" applyFill="1" applyBorder="1" applyProtection="1"/>
    <xf numFmtId="0" fontId="34" fillId="0" borderId="0" xfId="0" applyFont="1"/>
    <xf numFmtId="0" fontId="30" fillId="0" borderId="0" xfId="0" applyFont="1"/>
    <xf numFmtId="0" fontId="36" fillId="0" borderId="0" xfId="0" applyFont="1"/>
    <xf numFmtId="0" fontId="29" fillId="0" borderId="0" xfId="0" applyFont="1"/>
    <xf numFmtId="0" fontId="35" fillId="0" borderId="0" xfId="0" applyFont="1"/>
    <xf numFmtId="0" fontId="35" fillId="0" borderId="0" xfId="0" applyFont="1" applyAlignment="1">
      <alignment horizontal="center" wrapText="1"/>
    </xf>
    <xf numFmtId="0" fontId="37" fillId="0" borderId="1" xfId="4" applyFont="1" applyBorder="1"/>
    <xf numFmtId="0" fontId="39" fillId="0" borderId="0" xfId="0" applyFont="1"/>
    <xf numFmtId="0" fontId="40" fillId="0" borderId="0" xfId="0" applyFont="1"/>
    <xf numFmtId="3" fontId="30" fillId="0" borderId="0" xfId="0" applyNumberFormat="1" applyFont="1"/>
    <xf numFmtId="0" fontId="38" fillId="0" borderId="1" xfId="4" applyFont="1" applyBorder="1" applyAlignment="1">
      <alignment horizontal="center"/>
    </xf>
    <xf numFmtId="168" fontId="30" fillId="0" borderId="0" xfId="0" applyNumberFormat="1" applyFont="1"/>
    <xf numFmtId="0" fontId="29" fillId="0" borderId="0" xfId="0" applyFont="1" applyAlignment="1">
      <alignment horizontal="right"/>
    </xf>
    <xf numFmtId="9" fontId="30" fillId="0" borderId="0" xfId="5" applyFont="1" applyProtection="1"/>
    <xf numFmtId="0" fontId="31" fillId="0" borderId="0" xfId="8" applyFont="1"/>
    <xf numFmtId="0" fontId="12" fillId="0" borderId="0" xfId="8" applyFont="1"/>
    <xf numFmtId="0" fontId="27" fillId="0" borderId="0" xfId="0" applyFont="1" applyAlignment="1">
      <alignment horizontal="left"/>
    </xf>
    <xf numFmtId="14" fontId="27" fillId="0" borderId="0" xfId="0" applyNumberFormat="1" applyFont="1"/>
    <xf numFmtId="0" fontId="27" fillId="0" borderId="0" xfId="0" applyFont="1" applyAlignment="1">
      <alignment horizontal="right"/>
    </xf>
    <xf numFmtId="3" fontId="30" fillId="8" borderId="0" xfId="0" applyNumberFormat="1" applyFont="1" applyFill="1"/>
    <xf numFmtId="168" fontId="27" fillId="0" borderId="30" xfId="10" applyNumberFormat="1" applyFont="1" applyFill="1" applyBorder="1" applyAlignment="1" applyProtection="1">
      <alignment horizontal="center"/>
    </xf>
    <xf numFmtId="0" fontId="42" fillId="0" borderId="0" xfId="8" applyFont="1"/>
    <xf numFmtId="0" fontId="26" fillId="0" borderId="0" xfId="0" applyFont="1"/>
    <xf numFmtId="3" fontId="0" fillId="0" borderId="0" xfId="0" applyNumberFormat="1"/>
    <xf numFmtId="0" fontId="27" fillId="0" borderId="0" xfId="0" applyFont="1"/>
    <xf numFmtId="0" fontId="27" fillId="0" borderId="0" xfId="0" applyFont="1" applyAlignment="1">
      <alignment horizontal="right" indent="1"/>
    </xf>
    <xf numFmtId="168" fontId="30" fillId="0" borderId="0" xfId="1" applyNumberFormat="1" applyFont="1" applyProtection="1"/>
    <xf numFmtId="168" fontId="0" fillId="0" borderId="0" xfId="1" applyNumberFormat="1" applyFont="1"/>
    <xf numFmtId="0" fontId="17" fillId="0" borderId="6" xfId="0" applyFont="1" applyBorder="1" applyAlignment="1">
      <alignment horizontal="center"/>
    </xf>
    <xf numFmtId="0" fontId="15" fillId="0" borderId="0" xfId="0" applyFont="1"/>
    <xf numFmtId="171" fontId="0" fillId="0" borderId="0" xfId="1" applyNumberFormat="1" applyFont="1"/>
    <xf numFmtId="171" fontId="24" fillId="7" borderId="17" xfId="8" applyNumberFormat="1" applyFont="1" applyFill="1" applyBorder="1"/>
    <xf numFmtId="0" fontId="0" fillId="0" borderId="0" xfId="0" applyAlignment="1">
      <alignment horizontal="right"/>
    </xf>
    <xf numFmtId="171" fontId="0" fillId="0" borderId="0" xfId="0" applyNumberFormat="1"/>
    <xf numFmtId="171" fontId="18" fillId="0" borderId="0" xfId="1" applyNumberFormat="1" applyFont="1"/>
    <xf numFmtId="165" fontId="24" fillId="7" borderId="17" xfId="8" applyNumberFormat="1" applyFont="1" applyFill="1" applyBorder="1"/>
    <xf numFmtId="165" fontId="24" fillId="7" borderId="21" xfId="1" applyFont="1" applyFill="1" applyBorder="1"/>
    <xf numFmtId="165" fontId="27" fillId="0" borderId="13" xfId="1" applyFont="1" applyFill="1" applyBorder="1" applyAlignment="1" applyProtection="1">
      <alignment horizontal="center"/>
    </xf>
    <xf numFmtId="168" fontId="44" fillId="0" borderId="0" xfId="1" applyNumberFormat="1" applyFont="1" applyFill="1" applyBorder="1" applyAlignment="1" applyProtection="1">
      <alignment horizontal="right"/>
    </xf>
    <xf numFmtId="0" fontId="44" fillId="0" borderId="0" xfId="1" applyNumberFormat="1" applyFont="1" applyFill="1" applyBorder="1" applyAlignment="1" applyProtection="1"/>
    <xf numFmtId="10" fontId="16" fillId="0" borderId="0" xfId="7" applyNumberFormat="1" applyFont="1" applyFill="1" applyBorder="1" applyAlignment="1" applyProtection="1">
      <alignment horizontal="right"/>
    </xf>
    <xf numFmtId="0" fontId="44" fillId="0" borderId="0" xfId="1" applyNumberFormat="1" applyFont="1" applyFill="1" applyBorder="1" applyAlignment="1" applyProtection="1">
      <alignment horizontal="right"/>
    </xf>
    <xf numFmtId="166" fontId="16" fillId="0" borderId="0" xfId="0" applyNumberFormat="1" applyFont="1" applyAlignment="1">
      <alignment horizontal="right"/>
    </xf>
    <xf numFmtId="3" fontId="34" fillId="0" borderId="0" xfId="0" applyNumberFormat="1" applyFont="1"/>
    <xf numFmtId="169" fontId="16" fillId="0" borderId="0" xfId="2" applyNumberFormat="1" applyFont="1" applyFill="1" applyBorder="1" applyProtection="1"/>
    <xf numFmtId="165" fontId="30" fillId="0" borderId="0" xfId="0" applyNumberFormat="1" applyFont="1"/>
    <xf numFmtId="0" fontId="30" fillId="0" borderId="0" xfId="0" applyFont="1" applyAlignment="1">
      <alignment horizontal="center" wrapText="1"/>
    </xf>
    <xf numFmtId="170" fontId="25" fillId="11" borderId="9" xfId="7" applyNumberFormat="1" applyFont="1" applyFill="1" applyProtection="1">
      <protection locked="0"/>
    </xf>
    <xf numFmtId="168" fontId="25" fillId="11" borderId="9" xfId="1" applyNumberFormat="1" applyFont="1" applyFill="1" applyBorder="1" applyProtection="1">
      <protection locked="0"/>
    </xf>
    <xf numFmtId="168" fontId="29" fillId="0" borderId="12" xfId="10" applyNumberFormat="1" applyFont="1" applyFill="1" applyBorder="1" applyAlignment="1" applyProtection="1">
      <alignment horizontal="left"/>
    </xf>
    <xf numFmtId="168" fontId="27" fillId="0" borderId="30" xfId="10" applyNumberFormat="1" applyFont="1" applyFill="1" applyBorder="1" applyAlignment="1" applyProtection="1">
      <alignment horizontal="left"/>
    </xf>
    <xf numFmtId="168" fontId="27" fillId="0" borderId="13" xfId="10" applyNumberFormat="1" applyFont="1" applyFill="1" applyBorder="1" applyAlignment="1" applyProtection="1">
      <alignment horizontal="left"/>
    </xf>
    <xf numFmtId="3" fontId="27" fillId="0" borderId="0" xfId="0" applyNumberFormat="1" applyFont="1"/>
    <xf numFmtId="168" fontId="27" fillId="0" borderId="0" xfId="0" applyNumberFormat="1" applyFont="1"/>
    <xf numFmtId="0" fontId="17" fillId="0" borderId="0" xfId="0" applyFont="1" applyAlignment="1">
      <alignment horizontal="center"/>
    </xf>
    <xf numFmtId="171" fontId="0" fillId="5" borderId="0" xfId="1" applyNumberFormat="1" applyFont="1" applyFill="1" applyProtection="1">
      <protection locked="0"/>
    </xf>
    <xf numFmtId="171" fontId="0" fillId="5" borderId="0" xfId="1" applyNumberFormat="1" applyFont="1" applyFill="1" applyBorder="1" applyProtection="1">
      <protection locked="0"/>
    </xf>
    <xf numFmtId="171" fontId="24" fillId="7" borderId="34" xfId="8" applyNumberFormat="1" applyFont="1" applyFill="1" applyBorder="1"/>
    <xf numFmtId="9" fontId="29" fillId="12" borderId="0" xfId="5" applyFont="1" applyFill="1" applyBorder="1"/>
    <xf numFmtId="0" fontId="48" fillId="0" borderId="0" xfId="0" applyFont="1"/>
    <xf numFmtId="0" fontId="17" fillId="9" borderId="1" xfId="0" applyFont="1" applyFill="1" applyBorder="1"/>
    <xf numFmtId="0" fontId="17" fillId="9" borderId="1" xfId="0" applyFont="1" applyFill="1" applyBorder="1" applyAlignment="1">
      <alignment horizontal="center"/>
    </xf>
    <xf numFmtId="0" fontId="18" fillId="0" borderId="1" xfId="0" applyFont="1" applyBorder="1" applyAlignment="1">
      <alignment wrapText="1"/>
    </xf>
    <xf numFmtId="0" fontId="0" fillId="0" borderId="1" xfId="0" applyBorder="1"/>
    <xf numFmtId="0" fontId="49" fillId="6" borderId="18" xfId="8" applyFont="1" applyFill="1" applyBorder="1" applyAlignment="1">
      <alignment horizontal="left"/>
    </xf>
    <xf numFmtId="168" fontId="29" fillId="11" borderId="0" xfId="9" applyNumberFormat="1" applyFont="1" applyFill="1" applyBorder="1"/>
    <xf numFmtId="0" fontId="0" fillId="0" borderId="1" xfId="0" applyBorder="1" applyAlignment="1">
      <alignment horizontal="left" wrapText="1"/>
    </xf>
    <xf numFmtId="3" fontId="27" fillId="11" borderId="10" xfId="9" applyNumberFormat="1" applyFont="1" applyFill="1" applyBorder="1" applyAlignment="1" applyProtection="1">
      <alignment horizontal="right"/>
    </xf>
    <xf numFmtId="0" fontId="30" fillId="11" borderId="0" xfId="0" applyFont="1" applyFill="1"/>
    <xf numFmtId="0" fontId="38" fillId="11" borderId="1" xfId="4" applyFont="1" applyFill="1" applyBorder="1" applyAlignment="1">
      <alignment horizontal="center"/>
    </xf>
    <xf numFmtId="3" fontId="27" fillId="11" borderId="0" xfId="9" applyNumberFormat="1" applyFont="1" applyFill="1" applyBorder="1" applyAlignment="1" applyProtection="1">
      <alignment horizontal="right"/>
    </xf>
    <xf numFmtId="0" fontId="30" fillId="0" borderId="0" xfId="24" applyFont="1"/>
    <xf numFmtId="3" fontId="30" fillId="0" borderId="0" xfId="24" applyNumberFormat="1" applyFont="1"/>
    <xf numFmtId="3" fontId="30" fillId="0" borderId="31" xfId="24" applyNumberFormat="1" applyFont="1" applyBorder="1"/>
    <xf numFmtId="172" fontId="30" fillId="0" borderId="0" xfId="26" applyNumberFormat="1" applyFont="1" applyBorder="1" applyProtection="1"/>
    <xf numFmtId="10" fontId="30" fillId="0" borderId="31" xfId="24" applyNumberFormat="1" applyFont="1" applyBorder="1"/>
    <xf numFmtId="10" fontId="30" fillId="0" borderId="0" xfId="24" applyNumberFormat="1" applyFont="1"/>
    <xf numFmtId="10" fontId="30" fillId="0" borderId="0" xfId="26" applyNumberFormat="1" applyFont="1" applyBorder="1" applyProtection="1"/>
    <xf numFmtId="3" fontId="30" fillId="0" borderId="32" xfId="24" applyNumberFormat="1" applyFont="1" applyBorder="1"/>
    <xf numFmtId="10" fontId="30" fillId="0" borderId="32" xfId="24" applyNumberFormat="1" applyFont="1" applyBorder="1"/>
    <xf numFmtId="10" fontId="30" fillId="0" borderId="33" xfId="24" applyNumberFormat="1" applyFont="1" applyBorder="1"/>
    <xf numFmtId="3" fontId="30" fillId="0" borderId="1" xfId="24" applyNumberFormat="1" applyFont="1" applyBorder="1"/>
    <xf numFmtId="14" fontId="18" fillId="0" borderId="31" xfId="4" applyNumberFormat="1" applyBorder="1" applyAlignment="1">
      <alignment vertical="center"/>
    </xf>
    <xf numFmtId="0" fontId="0" fillId="0" borderId="0" xfId="0" applyAlignment="1">
      <alignment wrapText="1"/>
    </xf>
    <xf numFmtId="0" fontId="18" fillId="0" borderId="1" xfId="4" applyBorder="1" applyAlignment="1">
      <alignment vertical="center"/>
    </xf>
    <xf numFmtId="0" fontId="18" fillId="0" borderId="1" xfId="4" applyBorder="1" applyAlignment="1">
      <alignment wrapText="1"/>
    </xf>
    <xf numFmtId="0" fontId="0" fillId="0" borderId="1" xfId="0" applyBorder="1" applyAlignment="1">
      <alignment wrapText="1"/>
    </xf>
    <xf numFmtId="14" fontId="0" fillId="0" borderId="31" xfId="0" applyNumberFormat="1" applyBorder="1" applyAlignment="1">
      <alignment vertical="center"/>
    </xf>
    <xf numFmtId="0" fontId="18" fillId="0" borderId="1" xfId="0" applyFont="1" applyBorder="1" applyAlignment="1">
      <alignment vertical="center"/>
    </xf>
    <xf numFmtId="174" fontId="30" fillId="0" borderId="0" xfId="0" applyNumberFormat="1" applyFont="1"/>
    <xf numFmtId="0" fontId="18" fillId="0" borderId="1" xfId="0" applyFont="1" applyBorder="1"/>
    <xf numFmtId="0" fontId="54" fillId="0" borderId="0" xfId="4" applyFont="1" applyAlignment="1">
      <alignment vertical="center"/>
    </xf>
    <xf numFmtId="0" fontId="18" fillId="0" borderId="0" xfId="4"/>
    <xf numFmtId="0" fontId="48" fillId="13" borderId="0" xfId="4" applyFont="1" applyFill="1"/>
    <xf numFmtId="3" fontId="17" fillId="13" borderId="0" xfId="4" applyNumberFormat="1" applyFont="1" applyFill="1" applyAlignment="1">
      <alignment horizontal="center"/>
    </xf>
    <xf numFmtId="0" fontId="17" fillId="13" borderId="0" xfId="4" applyFont="1" applyFill="1" applyAlignment="1">
      <alignment horizontal="center" wrapText="1"/>
    </xf>
    <xf numFmtId="9" fontId="0" fillId="0" borderId="0" xfId="6" applyFont="1"/>
    <xf numFmtId="168" fontId="18" fillId="0" borderId="0" xfId="4" applyNumberFormat="1"/>
    <xf numFmtId="168" fontId="0" fillId="0" borderId="0" xfId="17" applyNumberFormat="1" applyFont="1" applyBorder="1" applyProtection="1"/>
    <xf numFmtId="0" fontId="17" fillId="13" borderId="0" xfId="4" applyFont="1" applyFill="1"/>
    <xf numFmtId="168" fontId="17" fillId="13" borderId="0" xfId="4" applyNumberFormat="1" applyFont="1" applyFill="1"/>
    <xf numFmtId="0" fontId="18" fillId="0" borderId="35" xfId="4" applyBorder="1"/>
    <xf numFmtId="0" fontId="18" fillId="0" borderId="36" xfId="4" applyBorder="1"/>
    <xf numFmtId="0" fontId="18" fillId="0" borderId="37" xfId="4" applyBorder="1"/>
    <xf numFmtId="0" fontId="18" fillId="0" borderId="0" xfId="4" applyAlignment="1">
      <alignment vertical="center"/>
    </xf>
    <xf numFmtId="175" fontId="0" fillId="0" borderId="38" xfId="133" applyNumberFormat="1" applyFont="1" applyBorder="1"/>
    <xf numFmtId="168" fontId="0" fillId="0" borderId="38" xfId="17" applyNumberFormat="1" applyFont="1" applyBorder="1"/>
    <xf numFmtId="1" fontId="18" fillId="0" borderId="0" xfId="4" applyNumberFormat="1"/>
    <xf numFmtId="0" fontId="17" fillId="13" borderId="38" xfId="4" applyFont="1" applyFill="1" applyBorder="1"/>
    <xf numFmtId="168" fontId="17" fillId="13" borderId="38" xfId="4" applyNumberFormat="1" applyFont="1" applyFill="1" applyBorder="1"/>
    <xf numFmtId="175" fontId="17" fillId="13" borderId="38" xfId="4" applyNumberFormat="1" applyFont="1" applyFill="1" applyBorder="1"/>
    <xf numFmtId="0" fontId="18" fillId="0" borderId="38" xfId="4" applyBorder="1"/>
    <xf numFmtId="175" fontId="18" fillId="0" borderId="38" xfId="4" applyNumberFormat="1" applyBorder="1"/>
    <xf numFmtId="0" fontId="17" fillId="11" borderId="6" xfId="4" applyFont="1" applyFill="1" applyBorder="1"/>
    <xf numFmtId="0" fontId="17" fillId="11" borderId="0" xfId="4" applyFont="1" applyFill="1"/>
    <xf numFmtId="0" fontId="18" fillId="0" borderId="0" xfId="4" applyAlignment="1">
      <alignment horizontal="center"/>
    </xf>
    <xf numFmtId="0" fontId="17" fillId="13" borderId="39" xfId="4" applyFont="1" applyFill="1" applyBorder="1"/>
    <xf numFmtId="168" fontId="17" fillId="13" borderId="39" xfId="4" applyNumberFormat="1" applyFont="1" applyFill="1" applyBorder="1"/>
    <xf numFmtId="175" fontId="17" fillId="13" borderId="39" xfId="4" applyNumberFormat="1" applyFont="1" applyFill="1" applyBorder="1"/>
    <xf numFmtId="0" fontId="18" fillId="0" borderId="40" xfId="4" applyBorder="1"/>
    <xf numFmtId="0" fontId="18" fillId="0" borderId="41" xfId="4" applyBorder="1"/>
    <xf numFmtId="175" fontId="18" fillId="0" borderId="0" xfId="4" applyNumberFormat="1"/>
    <xf numFmtId="0" fontId="18" fillId="0" borderId="37" xfId="4" applyBorder="1" applyAlignment="1">
      <alignment horizontal="left"/>
    </xf>
    <xf numFmtId="0" fontId="17" fillId="13" borderId="6" xfId="4" applyFont="1" applyFill="1" applyBorder="1"/>
    <xf numFmtId="0" fontId="17" fillId="13" borderId="6" xfId="4" applyFont="1" applyFill="1" applyBorder="1" applyAlignment="1">
      <alignment horizontal="center"/>
    </xf>
    <xf numFmtId="168" fontId="18" fillId="0" borderId="38" xfId="4" applyNumberFormat="1" applyBorder="1"/>
    <xf numFmtId="168" fontId="0" fillId="0" borderId="38" xfId="17" applyNumberFormat="1" applyFont="1" applyBorder="1" applyProtection="1"/>
    <xf numFmtId="0" fontId="36" fillId="0" borderId="0" xfId="4" applyFont="1"/>
    <xf numFmtId="0" fontId="34" fillId="0" borderId="0" xfId="4" applyFont="1"/>
    <xf numFmtId="0" fontId="30" fillId="0" borderId="0" xfId="4" applyFont="1"/>
    <xf numFmtId="3" fontId="29" fillId="11" borderId="0" xfId="134" applyNumberFormat="1" applyFont="1" applyFill="1" applyBorder="1" applyAlignment="1" applyProtection="1">
      <alignment horizontal="right"/>
    </xf>
    <xf numFmtId="0" fontId="39" fillId="0" borderId="0" xfId="4" applyFont="1"/>
    <xf numFmtId="0" fontId="29" fillId="0" borderId="0" xfId="4" applyFont="1"/>
    <xf numFmtId="0" fontId="40" fillId="0" borderId="0" xfId="4" applyFont="1"/>
    <xf numFmtId="0" fontId="46" fillId="0" borderId="0" xfId="4" applyFont="1"/>
    <xf numFmtId="3" fontId="57" fillId="11" borderId="0" xfId="134" applyNumberFormat="1" applyFont="1" applyFill="1" applyBorder="1" applyAlignment="1" applyProtection="1">
      <alignment horizontal="right"/>
    </xf>
    <xf numFmtId="168" fontId="36" fillId="0" borderId="12" xfId="10" applyNumberFormat="1" applyFont="1" applyFill="1" applyBorder="1" applyAlignment="1" applyProtection="1">
      <alignment horizontal="center"/>
    </xf>
    <xf numFmtId="168" fontId="36" fillId="0" borderId="12" xfId="10" applyNumberFormat="1" applyFont="1" applyFill="1" applyBorder="1" applyAlignment="1" applyProtection="1">
      <alignment horizontal="center" vertical="center" wrapText="1"/>
    </xf>
    <xf numFmtId="0" fontId="36" fillId="0" borderId="12" xfId="10" applyNumberFormat="1" applyFont="1" applyFill="1" applyBorder="1" applyAlignment="1" applyProtection="1">
      <alignment horizontal="center"/>
    </xf>
    <xf numFmtId="168" fontId="36" fillId="0" borderId="11" xfId="10" applyNumberFormat="1" applyFont="1" applyFill="1" applyBorder="1" applyAlignment="1" applyProtection="1">
      <alignment horizontal="center"/>
    </xf>
    <xf numFmtId="168" fontId="36" fillId="0" borderId="11" xfId="10" applyNumberFormat="1" applyFont="1" applyFill="1" applyBorder="1" applyAlignment="1" applyProtection="1">
      <alignment horizontal="center" wrapText="1"/>
    </xf>
    <xf numFmtId="0" fontId="27" fillId="0" borderId="0" xfId="4" applyFont="1"/>
    <xf numFmtId="3" fontId="29" fillId="0" borderId="10" xfId="134" applyNumberFormat="1" applyFont="1" applyFill="1" applyBorder="1" applyAlignment="1" applyProtection="1">
      <alignment horizontal="right"/>
    </xf>
    <xf numFmtId="170" fontId="58" fillId="3" borderId="9" xfId="18" applyNumberFormat="1" applyFont="1" applyProtection="1">
      <protection locked="0"/>
    </xf>
    <xf numFmtId="1" fontId="58" fillId="3" borderId="9" xfId="18" applyNumberFormat="1" applyFont="1" applyProtection="1">
      <protection locked="0"/>
    </xf>
    <xf numFmtId="165" fontId="30" fillId="0" borderId="13" xfId="17" applyFont="1" applyFill="1" applyBorder="1" applyAlignment="1" applyProtection="1">
      <alignment horizontal="center"/>
    </xf>
    <xf numFmtId="168" fontId="30" fillId="0" borderId="13" xfId="10" applyNumberFormat="1" applyFont="1" applyFill="1" applyBorder="1" applyAlignment="1" applyProtection="1">
      <alignment horizontal="center"/>
    </xf>
    <xf numFmtId="0" fontId="57" fillId="0" borderId="0" xfId="4" applyFont="1"/>
    <xf numFmtId="3" fontId="57" fillId="0" borderId="10" xfId="134" applyNumberFormat="1" applyFont="1" applyFill="1" applyBorder="1" applyAlignment="1" applyProtection="1">
      <alignment horizontal="right"/>
    </xf>
    <xf numFmtId="3" fontId="57" fillId="0" borderId="0" xfId="4" applyNumberFormat="1" applyFont="1"/>
    <xf numFmtId="3" fontId="36" fillId="11" borderId="0" xfId="134" applyNumberFormat="1" applyFont="1" applyFill="1" applyBorder="1" applyAlignment="1" applyProtection="1">
      <alignment horizontal="right"/>
    </xf>
    <xf numFmtId="0" fontId="59" fillId="7" borderId="17" xfId="147" applyFont="1" applyFill="1" applyBorder="1"/>
    <xf numFmtId="168" fontId="59" fillId="7" borderId="17" xfId="147" applyNumberFormat="1" applyFont="1" applyFill="1" applyBorder="1"/>
    <xf numFmtId="176" fontId="59" fillId="7" borderId="17" xfId="147" applyNumberFormat="1" applyFont="1" applyFill="1" applyBorder="1"/>
    <xf numFmtId="168" fontId="59" fillId="7" borderId="21" xfId="147" applyNumberFormat="1" applyFont="1" applyFill="1" applyBorder="1"/>
    <xf numFmtId="3" fontId="46" fillId="0" borderId="0" xfId="4" applyNumberFormat="1" applyFont="1"/>
    <xf numFmtId="3" fontId="29" fillId="0" borderId="0" xfId="4" applyNumberFormat="1" applyFont="1"/>
    <xf numFmtId="3" fontId="30" fillId="0" borderId="0" xfId="4" applyNumberFormat="1" applyFont="1"/>
    <xf numFmtId="3" fontId="60" fillId="11" borderId="0" xfId="4" applyNumberFormat="1" applyFont="1" applyFill="1"/>
    <xf numFmtId="168" fontId="30" fillId="0" borderId="0" xfId="4" applyNumberFormat="1" applyFont="1"/>
    <xf numFmtId="168" fontId="30" fillId="0" borderId="0" xfId="17" applyNumberFormat="1" applyFont="1" applyProtection="1"/>
    <xf numFmtId="0" fontId="30" fillId="11" borderId="0" xfId="4" applyFont="1" applyFill="1"/>
    <xf numFmtId="0" fontId="60" fillId="0" borderId="0" xfId="4" applyFont="1"/>
    <xf numFmtId="168" fontId="60" fillId="0" borderId="0" xfId="4" applyNumberFormat="1" applyFont="1"/>
    <xf numFmtId="3" fontId="40" fillId="0" borderId="10" xfId="134" applyNumberFormat="1" applyFont="1" applyFill="1" applyBorder="1" applyAlignment="1" applyProtection="1">
      <alignment horizontal="right"/>
    </xf>
    <xf numFmtId="168" fontId="57" fillId="0" borderId="13" xfId="10" applyNumberFormat="1" applyFont="1" applyFill="1" applyBorder="1" applyAlignment="1" applyProtection="1"/>
    <xf numFmtId="170" fontId="61" fillId="14" borderId="9" xfId="18" applyNumberFormat="1" applyFont="1" applyFill="1" applyProtection="1">
      <protection locked="0"/>
    </xf>
    <xf numFmtId="3" fontId="57" fillId="11" borderId="0" xfId="4" applyNumberFormat="1" applyFont="1" applyFill="1"/>
    <xf numFmtId="168" fontId="30" fillId="0" borderId="14" xfId="10" applyNumberFormat="1" applyFont="1" applyFill="1" applyBorder="1" applyAlignment="1" applyProtection="1"/>
    <xf numFmtId="168" fontId="58" fillId="3" borderId="9" xfId="17" applyNumberFormat="1" applyFont="1" applyFill="1" applyBorder="1" applyAlignment="1" applyProtection="1">
      <alignment wrapText="1"/>
      <protection locked="0"/>
    </xf>
    <xf numFmtId="168" fontId="58" fillId="3" borderId="9" xfId="17" applyNumberFormat="1" applyFont="1" applyFill="1" applyBorder="1" applyProtection="1">
      <protection locked="0"/>
    </xf>
    <xf numFmtId="168" fontId="30" fillId="0" borderId="9" xfId="10" applyNumberFormat="1" applyFont="1" applyFill="1" applyBorder="1" applyAlignment="1" applyProtection="1">
      <alignment horizontal="center"/>
    </xf>
    <xf numFmtId="168" fontId="30" fillId="0" borderId="15" xfId="10" applyNumberFormat="1" applyFont="1" applyFill="1" applyBorder="1" applyAlignment="1" applyProtection="1"/>
    <xf numFmtId="0" fontId="62" fillId="7" borderId="17" xfId="147" applyFont="1" applyFill="1" applyBorder="1"/>
    <xf numFmtId="168" fontId="62" fillId="7" borderId="17" xfId="147" applyNumberFormat="1" applyFont="1" applyFill="1" applyBorder="1"/>
    <xf numFmtId="168" fontId="62" fillId="7" borderId="21" xfId="147" applyNumberFormat="1" applyFont="1" applyFill="1" applyBorder="1"/>
    <xf numFmtId="3" fontId="36" fillId="0" borderId="10" xfId="134" applyNumberFormat="1" applyFont="1" applyFill="1" applyBorder="1" applyAlignment="1" applyProtection="1">
      <alignment horizontal="right"/>
    </xf>
    <xf numFmtId="168" fontId="64" fillId="7" borderId="17" xfId="147" applyNumberFormat="1" applyFont="1" applyFill="1" applyBorder="1"/>
    <xf numFmtId="168" fontId="64" fillId="7" borderId="34" xfId="147" applyNumberFormat="1" applyFont="1" applyFill="1" applyBorder="1"/>
    <xf numFmtId="168" fontId="62" fillId="0" borderId="0" xfId="147" applyNumberFormat="1" applyFont="1"/>
    <xf numFmtId="168" fontId="36" fillId="0" borderId="0" xfId="147" applyNumberFormat="1" applyFont="1"/>
    <xf numFmtId="168" fontId="57" fillId="0" borderId="0" xfId="147" applyNumberFormat="1" applyFont="1"/>
    <xf numFmtId="168" fontId="63" fillId="7" borderId="17" xfId="147" applyNumberFormat="1" applyFont="1" applyFill="1" applyBorder="1"/>
    <xf numFmtId="168" fontId="57" fillId="15" borderId="0" xfId="147" applyNumberFormat="1" applyFont="1" applyFill="1" applyProtection="1">
      <protection locked="0"/>
    </xf>
    <xf numFmtId="0" fontId="65" fillId="7" borderId="17" xfId="147" applyFont="1" applyFill="1" applyBorder="1"/>
    <xf numFmtId="9" fontId="62" fillId="7" borderId="17" xfId="147" applyNumberFormat="1" applyFont="1" applyFill="1" applyBorder="1"/>
    <xf numFmtId="168" fontId="36" fillId="0" borderId="0" xfId="147" applyNumberFormat="1" applyFont="1" applyAlignment="1">
      <alignment vertical="top"/>
    </xf>
    <xf numFmtId="168" fontId="57" fillId="0" borderId="0" xfId="147" applyNumberFormat="1" applyFont="1" applyAlignment="1">
      <alignment vertical="top"/>
    </xf>
    <xf numFmtId="168" fontId="60" fillId="0" borderId="0" xfId="147" applyNumberFormat="1" applyFont="1"/>
    <xf numFmtId="168" fontId="64" fillId="0" borderId="0" xfId="147" applyNumberFormat="1" applyFont="1"/>
    <xf numFmtId="168" fontId="27" fillId="0" borderId="0" xfId="10" applyNumberFormat="1" applyFont="1" applyFill="1" applyBorder="1" applyAlignment="1" applyProtection="1">
      <protection locked="0"/>
    </xf>
    <xf numFmtId="165" fontId="27" fillId="0" borderId="0" xfId="6" applyNumberFormat="1" applyFont="1" applyFill="1" applyBorder="1" applyProtection="1"/>
    <xf numFmtId="9" fontId="27" fillId="0" borderId="0" xfId="6" applyFont="1" applyFill="1" applyBorder="1" applyProtection="1"/>
    <xf numFmtId="0" fontId="27" fillId="11" borderId="0" xfId="4" applyFont="1" applyFill="1"/>
    <xf numFmtId="168" fontId="27" fillId="11" borderId="0" xfId="10" applyNumberFormat="1" applyFont="1" applyFill="1" applyBorder="1" applyAlignment="1" applyProtection="1">
      <protection locked="0"/>
    </xf>
    <xf numFmtId="1" fontId="30" fillId="11" borderId="0" xfId="4" applyNumberFormat="1" applyFont="1" applyFill="1"/>
    <xf numFmtId="0" fontId="61" fillId="0" borderId="0" xfId="147" applyFont="1"/>
    <xf numFmtId="168" fontId="62" fillId="12" borderId="0" xfId="147" applyNumberFormat="1" applyFont="1" applyFill="1"/>
    <xf numFmtId="0" fontId="30" fillId="0" borderId="0" xfId="4" applyFont="1" applyAlignment="1">
      <alignment horizontal="right"/>
    </xf>
    <xf numFmtId="168" fontId="24" fillId="12" borderId="0" xfId="147" applyNumberFormat="1" applyFont="1" applyFill="1"/>
    <xf numFmtId="168" fontId="30" fillId="11" borderId="0" xfId="4" applyNumberFormat="1" applyFont="1" applyFill="1"/>
    <xf numFmtId="173" fontId="27" fillId="0" borderId="0" xfId="6" applyNumberFormat="1" applyFont="1" applyFill="1" applyBorder="1" applyProtection="1"/>
    <xf numFmtId="3" fontId="26" fillId="4" borderId="16" xfId="8" applyNumberFormat="1" applyFont="1" applyFill="1" applyBorder="1" applyAlignment="1">
      <alignment horizontal="center" vertical="center" wrapText="1"/>
    </xf>
    <xf numFmtId="0" fontId="26" fillId="0" borderId="0" xfId="8" applyFont="1" applyAlignment="1">
      <alignment vertical="center"/>
    </xf>
    <xf numFmtId="168" fontId="27" fillId="0" borderId="0" xfId="1" applyNumberFormat="1" applyFont="1" applyFill="1" applyBorder="1" applyProtection="1"/>
    <xf numFmtId="0" fontId="17" fillId="0" borderId="0" xfId="0" applyFont="1"/>
    <xf numFmtId="0" fontId="0" fillId="0" borderId="9" xfId="0" applyBorder="1"/>
    <xf numFmtId="0" fontId="18" fillId="0" borderId="9" xfId="0" applyFont="1" applyBorder="1"/>
    <xf numFmtId="0" fontId="37" fillId="0" borderId="9" xfId="4" applyFont="1" applyBorder="1"/>
    <xf numFmtId="173" fontId="27" fillId="0" borderId="0" xfId="5" applyNumberFormat="1" applyFont="1" applyFill="1" applyBorder="1" applyProtection="1"/>
    <xf numFmtId="0" fontId="53" fillId="0" borderId="0" xfId="0" applyFont="1"/>
    <xf numFmtId="3" fontId="29" fillId="4" borderId="16" xfId="8" applyNumberFormat="1" applyFont="1" applyFill="1" applyBorder="1" applyAlignment="1">
      <alignment horizontal="center" vertical="center" wrapText="1"/>
    </xf>
    <xf numFmtId="0" fontId="14" fillId="0" borderId="0" xfId="8"/>
    <xf numFmtId="3" fontId="30" fillId="0" borderId="0" xfId="0" applyNumberFormat="1" applyFont="1" applyAlignment="1">
      <alignment horizontal="right"/>
    </xf>
    <xf numFmtId="168" fontId="27" fillId="3" borderId="9" xfId="7" applyNumberFormat="1" applyFont="1" applyAlignment="1" applyProtection="1">
      <protection locked="0"/>
    </xf>
    <xf numFmtId="0" fontId="26" fillId="6" borderId="18" xfId="8" applyFont="1" applyFill="1" applyBorder="1" applyAlignment="1">
      <alignment horizontal="left"/>
    </xf>
    <xf numFmtId="0" fontId="27" fillId="6" borderId="18" xfId="8" applyFont="1" applyFill="1" applyBorder="1" applyAlignment="1">
      <alignment horizontal="left"/>
    </xf>
    <xf numFmtId="168" fontId="18" fillId="0" borderId="0" xfId="17" applyNumberFormat="1" applyFont="1" applyBorder="1" applyProtection="1"/>
    <xf numFmtId="3" fontId="46" fillId="0" borderId="0" xfId="0" applyNumberFormat="1" applyFont="1"/>
    <xf numFmtId="3" fontId="57" fillId="0" borderId="0" xfId="0" applyNumberFormat="1" applyFont="1"/>
    <xf numFmtId="3" fontId="57" fillId="0" borderId="10" xfId="599" applyNumberFormat="1" applyFont="1" applyFill="1" applyBorder="1" applyAlignment="1" applyProtection="1">
      <alignment horizontal="right"/>
    </xf>
    <xf numFmtId="0" fontId="60" fillId="0" borderId="0" xfId="0" applyFont="1"/>
    <xf numFmtId="168" fontId="57" fillId="0" borderId="0" xfId="0" applyNumberFormat="1" applyFont="1"/>
    <xf numFmtId="0" fontId="57" fillId="0" borderId="0" xfId="0" applyFont="1"/>
    <xf numFmtId="3" fontId="36" fillId="0" borderId="10" xfId="599" applyNumberFormat="1" applyFont="1" applyFill="1" applyBorder="1" applyAlignment="1" applyProtection="1">
      <alignment horizontal="right"/>
    </xf>
    <xf numFmtId="168" fontId="29" fillId="6" borderId="19" xfId="599" applyNumberFormat="1" applyFont="1" applyFill="1" applyBorder="1"/>
    <xf numFmtId="3" fontId="36" fillId="11" borderId="0" xfId="599" applyNumberFormat="1" applyFont="1" applyFill="1" applyBorder="1" applyAlignment="1" applyProtection="1">
      <alignment horizontal="right"/>
    </xf>
    <xf numFmtId="3" fontId="29" fillId="11" borderId="0" xfId="599" applyNumberFormat="1" applyFont="1" applyFill="1" applyBorder="1" applyAlignment="1" applyProtection="1">
      <alignment horizontal="right"/>
    </xf>
    <xf numFmtId="168" fontId="57" fillId="3" borderId="9" xfId="142" applyNumberFormat="1" applyFont="1" applyAlignment="1" applyProtection="1">
      <protection locked="0"/>
    </xf>
    <xf numFmtId="0" fontId="27" fillId="11" borderId="0" xfId="0" applyFont="1" applyFill="1"/>
    <xf numFmtId="168" fontId="61" fillId="3" borderId="30" xfId="17" applyNumberFormat="1" applyFont="1" applyFill="1" applyBorder="1" applyProtection="1">
      <protection locked="0"/>
    </xf>
    <xf numFmtId="168" fontId="30" fillId="11" borderId="0" xfId="0" applyNumberFormat="1" applyFont="1" applyFill="1"/>
    <xf numFmtId="3" fontId="57" fillId="11" borderId="0" xfId="599" applyNumberFormat="1" applyFont="1" applyFill="1" applyBorder="1" applyAlignment="1" applyProtection="1">
      <alignment horizontal="right"/>
    </xf>
    <xf numFmtId="168" fontId="60" fillId="0" borderId="0" xfId="0" applyNumberFormat="1" applyFont="1"/>
    <xf numFmtId="168" fontId="29" fillId="18" borderId="52" xfId="599" applyNumberFormat="1" applyFont="1" applyFill="1" applyBorder="1"/>
    <xf numFmtId="3" fontId="40" fillId="0" borderId="10" xfId="599" applyNumberFormat="1" applyFont="1" applyFill="1" applyBorder="1" applyAlignment="1" applyProtection="1">
      <alignment horizontal="right"/>
    </xf>
    <xf numFmtId="3" fontId="29" fillId="0" borderId="10" xfId="599" applyNumberFormat="1" applyFont="1" applyFill="1" applyBorder="1" applyAlignment="1" applyProtection="1">
      <alignment horizontal="right"/>
    </xf>
    <xf numFmtId="1" fontId="30" fillId="11" borderId="0" xfId="0" applyNumberFormat="1" applyFont="1" applyFill="1"/>
    <xf numFmtId="168" fontId="27" fillId="6" borderId="19" xfId="599" applyNumberFormat="1" applyFont="1" applyFill="1" applyBorder="1"/>
    <xf numFmtId="168" fontId="46" fillId="0" borderId="0" xfId="0" applyNumberFormat="1" applyFont="1"/>
    <xf numFmtId="3" fontId="60" fillId="11" borderId="0" xfId="0" applyNumberFormat="1" applyFont="1" applyFill="1"/>
    <xf numFmtId="0" fontId="46" fillId="0" borderId="0" xfId="0" applyFont="1"/>
    <xf numFmtId="0" fontId="30" fillId="0" borderId="0" xfId="0" applyFont="1" applyAlignment="1">
      <alignment horizontal="right"/>
    </xf>
    <xf numFmtId="3" fontId="29" fillId="0" borderId="0" xfId="0" applyNumberFormat="1" applyFont="1"/>
    <xf numFmtId="0" fontId="26" fillId="0" borderId="0" xfId="583" applyFont="1"/>
    <xf numFmtId="3" fontId="26" fillId="4" borderId="16" xfId="583" applyNumberFormat="1" applyFont="1" applyFill="1" applyBorder="1" applyAlignment="1">
      <alignment horizontal="center" wrapText="1"/>
    </xf>
    <xf numFmtId="0" fontId="24" fillId="17" borderId="53" xfId="583" applyFont="1" applyFill="1" applyBorder="1" applyAlignment="1">
      <alignment horizontal="left" indent="1"/>
    </xf>
    <xf numFmtId="0" fontId="24" fillId="7" borderId="17" xfId="583" applyFont="1" applyFill="1" applyBorder="1"/>
    <xf numFmtId="168" fontId="24" fillId="7" borderId="17" xfId="583" applyNumberFormat="1" applyFont="1" applyFill="1" applyBorder="1"/>
    <xf numFmtId="168" fontId="24" fillId="7" borderId="21" xfId="583" applyNumberFormat="1" applyFont="1" applyFill="1" applyBorder="1"/>
    <xf numFmtId="0" fontId="4" fillId="0" borderId="0" xfId="583"/>
    <xf numFmtId="9" fontId="27" fillId="0" borderId="20" xfId="6" applyFont="1" applyFill="1" applyBorder="1" applyProtection="1"/>
    <xf numFmtId="3" fontId="26" fillId="4" borderId="16" xfId="583" applyNumberFormat="1" applyFont="1" applyFill="1" applyBorder="1" applyAlignment="1">
      <alignment horizontal="left"/>
    </xf>
    <xf numFmtId="168" fontId="29" fillId="0" borderId="12" xfId="10" applyNumberFormat="1" applyFont="1" applyFill="1" applyBorder="1" applyAlignment="1" applyProtection="1">
      <alignment horizontal="center"/>
    </xf>
    <xf numFmtId="0" fontId="29" fillId="0" borderId="12" xfId="10" applyNumberFormat="1" applyFont="1" applyFill="1" applyBorder="1" applyAlignment="1" applyProtection="1">
      <alignment horizontal="center"/>
    </xf>
    <xf numFmtId="168" fontId="29" fillId="0" borderId="11" xfId="10" applyNumberFormat="1" applyFont="1" applyFill="1" applyBorder="1" applyAlignment="1" applyProtection="1">
      <alignment horizontal="center"/>
    </xf>
    <xf numFmtId="9" fontId="30" fillId="0" borderId="0" xfId="6" applyFont="1" applyProtection="1"/>
    <xf numFmtId="0" fontId="69" fillId="0" borderId="0" xfId="583" applyFont="1"/>
    <xf numFmtId="168" fontId="30" fillId="0" borderId="0" xfId="6" applyNumberFormat="1" applyFont="1" applyProtection="1"/>
    <xf numFmtId="0" fontId="37" fillId="0" borderId="0" xfId="4" applyFont="1"/>
    <xf numFmtId="0" fontId="64" fillId="7" borderId="17" xfId="583" applyFont="1" applyFill="1" applyBorder="1"/>
    <xf numFmtId="168" fontId="64" fillId="7" borderId="17" xfId="583" applyNumberFormat="1" applyFont="1" applyFill="1" applyBorder="1"/>
    <xf numFmtId="168" fontId="64" fillId="7" borderId="21" xfId="583" applyNumberFormat="1" applyFont="1" applyFill="1" applyBorder="1"/>
    <xf numFmtId="9" fontId="64" fillId="7" borderId="17" xfId="583" applyNumberFormat="1" applyFont="1" applyFill="1" applyBorder="1"/>
    <xf numFmtId="0" fontId="64" fillId="7" borderId="0" xfId="583" applyFont="1" applyFill="1"/>
    <xf numFmtId="176" fontId="24" fillId="7" borderId="17" xfId="583" applyNumberFormat="1" applyFont="1" applyFill="1" applyBorder="1"/>
    <xf numFmtId="168" fontId="57" fillId="0" borderId="13" xfId="10" applyNumberFormat="1" applyFont="1" applyFill="1" applyBorder="1" applyAlignment="1" applyProtection="1">
      <protection locked="0"/>
    </xf>
    <xf numFmtId="170" fontId="61" fillId="11" borderId="9" xfId="18" applyNumberFormat="1" applyFont="1" applyFill="1" applyProtection="1">
      <protection locked="0"/>
    </xf>
    <xf numFmtId="170" fontId="61" fillId="3" borderId="9" xfId="18" applyNumberFormat="1" applyFont="1" applyProtection="1">
      <protection locked="0"/>
    </xf>
    <xf numFmtId="1" fontId="61" fillId="3" borderId="9" xfId="18" applyNumberFormat="1" applyFont="1" applyProtection="1">
      <protection locked="0"/>
    </xf>
    <xf numFmtId="165" fontId="57" fillId="0" borderId="13" xfId="17" applyFont="1" applyFill="1" applyBorder="1" applyAlignment="1" applyProtection="1">
      <alignment horizontal="center"/>
    </xf>
    <xf numFmtId="168" fontId="57" fillId="0" borderId="13" xfId="10" applyNumberFormat="1" applyFont="1" applyFill="1" applyBorder="1" applyAlignment="1" applyProtection="1">
      <alignment horizontal="center"/>
    </xf>
    <xf numFmtId="9" fontId="57" fillId="0" borderId="0" xfId="6" applyFont="1" applyProtection="1"/>
    <xf numFmtId="168" fontId="57" fillId="0" borderId="0" xfId="17" applyNumberFormat="1" applyFont="1" applyProtection="1"/>
    <xf numFmtId="168" fontId="57" fillId="0" borderId="14" xfId="10" applyNumberFormat="1" applyFont="1" applyFill="1" applyBorder="1" applyAlignment="1" applyProtection="1"/>
    <xf numFmtId="168" fontId="61" fillId="3" borderId="9" xfId="17" applyNumberFormat="1" applyFont="1" applyFill="1" applyBorder="1" applyProtection="1">
      <protection locked="0"/>
    </xf>
    <xf numFmtId="168" fontId="57" fillId="0" borderId="9" xfId="10" applyNumberFormat="1" applyFont="1" applyFill="1" applyBorder="1" applyAlignment="1" applyProtection="1">
      <alignment horizontal="center"/>
    </xf>
    <xf numFmtId="168" fontId="57" fillId="0" borderId="15" xfId="10" applyNumberFormat="1" applyFont="1" applyFill="1" applyBorder="1" applyAlignment="1" applyProtection="1"/>
    <xf numFmtId="168" fontId="57" fillId="11" borderId="30" xfId="10" applyNumberFormat="1" applyFont="1" applyFill="1" applyBorder="1" applyAlignment="1" applyProtection="1">
      <alignment horizontal="left"/>
    </xf>
    <xf numFmtId="168" fontId="57" fillId="0" borderId="30" xfId="10" applyNumberFormat="1" applyFont="1" applyFill="1" applyBorder="1" applyAlignment="1" applyProtection="1">
      <alignment horizontal="center"/>
    </xf>
    <xf numFmtId="0" fontId="62" fillId="7" borderId="17" xfId="583" applyFont="1" applyFill="1" applyBorder="1"/>
    <xf numFmtId="168" fontId="62" fillId="7" borderId="17" xfId="583" applyNumberFormat="1" applyFont="1" applyFill="1" applyBorder="1"/>
    <xf numFmtId="168" fontId="62" fillId="7" borderId="21" xfId="583" applyNumberFormat="1" applyFont="1" applyFill="1" applyBorder="1"/>
    <xf numFmtId="168" fontId="40" fillId="0" borderId="12" xfId="10" applyNumberFormat="1" applyFont="1" applyFill="1" applyBorder="1" applyAlignment="1" applyProtection="1">
      <alignment horizontal="center"/>
    </xf>
    <xf numFmtId="0" fontId="40" fillId="0" borderId="12" xfId="10" applyNumberFormat="1" applyFont="1" applyFill="1" applyBorder="1" applyAlignment="1" applyProtection="1">
      <alignment horizontal="center"/>
    </xf>
    <xf numFmtId="168" fontId="40" fillId="0" borderId="11" xfId="10" applyNumberFormat="1" applyFont="1" applyFill="1" applyBorder="1" applyAlignment="1" applyProtection="1">
      <alignment horizontal="center"/>
    </xf>
    <xf numFmtId="168" fontId="60" fillId="0" borderId="0" xfId="17" applyNumberFormat="1" applyFont="1" applyProtection="1"/>
    <xf numFmtId="168" fontId="39" fillId="0" borderId="12" xfId="10" applyNumberFormat="1" applyFont="1" applyFill="1" applyBorder="1" applyAlignment="1" applyProtection="1">
      <alignment horizontal="center" vertical="center" wrapText="1"/>
    </xf>
    <xf numFmtId="0" fontId="27" fillId="0" borderId="1" xfId="4" applyFont="1" applyBorder="1" applyAlignment="1">
      <alignment horizontal="center"/>
    </xf>
    <xf numFmtId="0" fontId="27" fillId="0" borderId="1" xfId="4" applyFont="1" applyBorder="1" applyAlignment="1">
      <alignment horizontal="center" vertical="center" wrapText="1"/>
    </xf>
    <xf numFmtId="9" fontId="30" fillId="0" borderId="0" xfId="6" applyFont="1" applyBorder="1" applyProtection="1"/>
    <xf numFmtId="168" fontId="29" fillId="0" borderId="0" xfId="17" applyNumberFormat="1" applyFont="1" applyProtection="1"/>
    <xf numFmtId="173" fontId="30" fillId="0" borderId="0" xfId="6" applyNumberFormat="1" applyFont="1" applyBorder="1" applyProtection="1"/>
    <xf numFmtId="0" fontId="70" fillId="7" borderId="17" xfId="583" applyFont="1" applyFill="1" applyBorder="1"/>
    <xf numFmtId="0" fontId="71" fillId="7" borderId="17" xfId="583" applyFont="1" applyFill="1" applyBorder="1"/>
    <xf numFmtId="0" fontId="70" fillId="7" borderId="0" xfId="583" applyFont="1" applyFill="1"/>
    <xf numFmtId="168" fontId="61" fillId="3" borderId="9" xfId="17" applyNumberFormat="1" applyFont="1" applyFill="1" applyBorder="1" applyAlignment="1" applyProtection="1">
      <alignment wrapText="1"/>
      <protection locked="0"/>
    </xf>
    <xf numFmtId="168" fontId="27" fillId="6" borderId="54" xfId="599" applyNumberFormat="1" applyFont="1" applyFill="1" applyBorder="1"/>
    <xf numFmtId="168" fontId="27" fillId="6" borderId="55" xfId="599" applyNumberFormat="1" applyFont="1" applyFill="1" applyBorder="1"/>
    <xf numFmtId="168" fontId="27" fillId="6" borderId="56" xfId="599" applyNumberFormat="1" applyFont="1" applyFill="1" applyBorder="1"/>
    <xf numFmtId="168" fontId="27" fillId="6" borderId="57" xfId="599" applyNumberFormat="1" applyFont="1" applyFill="1" applyBorder="1"/>
    <xf numFmtId="0" fontId="27" fillId="6" borderId="50" xfId="8" applyFont="1" applyFill="1" applyBorder="1" applyAlignment="1">
      <alignment horizontal="left"/>
    </xf>
    <xf numFmtId="165" fontId="27" fillId="0" borderId="0" xfId="5" applyNumberFormat="1" applyFont="1" applyFill="1" applyBorder="1" applyProtection="1"/>
    <xf numFmtId="9" fontId="27" fillId="0" borderId="0" xfId="5" applyFont="1" applyFill="1" applyBorder="1" applyProtection="1"/>
    <xf numFmtId="10" fontId="27" fillId="0" borderId="0" xfId="6" applyNumberFormat="1" applyFont="1" applyFill="1" applyBorder="1" applyProtection="1"/>
    <xf numFmtId="0" fontId="39" fillId="0" borderId="0" xfId="0" applyFont="1" applyAlignment="1">
      <alignment horizontal="center" wrapText="1"/>
    </xf>
    <xf numFmtId="176" fontId="27" fillId="0" borderId="13" xfId="1" applyNumberFormat="1" applyFont="1" applyFill="1" applyBorder="1" applyAlignment="1" applyProtection="1">
      <alignment horizontal="center"/>
    </xf>
    <xf numFmtId="176" fontId="24" fillId="7" borderId="17" xfId="8" applyNumberFormat="1" applyFont="1" applyFill="1" applyBorder="1"/>
    <xf numFmtId="0" fontId="26" fillId="4" borderId="16" xfId="8" applyFont="1" applyFill="1" applyBorder="1" applyAlignment="1">
      <alignment horizontal="center" vertical="center" wrapText="1"/>
    </xf>
    <xf numFmtId="0" fontId="29" fillId="4" borderId="16" xfId="8" applyFont="1" applyFill="1" applyBorder="1" applyAlignment="1">
      <alignment horizontal="center" vertical="center" wrapText="1"/>
    </xf>
    <xf numFmtId="0" fontId="26" fillId="4" borderId="16" xfId="8" applyFont="1" applyFill="1" applyBorder="1" applyAlignment="1">
      <alignment horizontal="center" wrapText="1"/>
    </xf>
    <xf numFmtId="0" fontId="26" fillId="0" borderId="26" xfId="8" applyFont="1" applyBorder="1" applyAlignment="1">
      <alignment horizontal="left" vertical="top"/>
    </xf>
    <xf numFmtId="1" fontId="30" fillId="0" borderId="0" xfId="0" applyNumberFormat="1" applyFont="1"/>
    <xf numFmtId="0" fontId="72" fillId="0" borderId="0" xfId="8" applyFont="1"/>
    <xf numFmtId="0" fontId="29" fillId="0" borderId="0" xfId="0" applyFont="1" applyAlignment="1">
      <alignment vertical="top"/>
    </xf>
    <xf numFmtId="0" fontId="27" fillId="0" borderId="0" xfId="0" applyFont="1" applyAlignment="1">
      <alignment vertical="top"/>
    </xf>
    <xf numFmtId="9" fontId="24" fillId="7" borderId="34" xfId="5" applyFont="1" applyFill="1" applyBorder="1"/>
    <xf numFmtId="0" fontId="18" fillId="0" borderId="14" xfId="0" applyFont="1" applyBorder="1"/>
    <xf numFmtId="168" fontId="27" fillId="11" borderId="13" xfId="10" applyNumberFormat="1" applyFont="1" applyFill="1" applyBorder="1" applyAlignment="1" applyProtection="1">
      <alignment horizontal="center"/>
    </xf>
    <xf numFmtId="0" fontId="24" fillId="12" borderId="17" xfId="8" applyFont="1" applyFill="1" applyBorder="1"/>
    <xf numFmtId="168" fontId="24" fillId="12" borderId="21" xfId="8" applyNumberFormat="1" applyFont="1" applyFill="1" applyBorder="1"/>
    <xf numFmtId="176" fontId="24" fillId="12" borderId="17" xfId="8" applyNumberFormat="1" applyFont="1" applyFill="1" applyBorder="1"/>
    <xf numFmtId="168" fontId="24" fillId="12" borderId="17" xfId="8" applyNumberFormat="1" applyFont="1" applyFill="1" applyBorder="1"/>
    <xf numFmtId="165" fontId="24" fillId="12" borderId="17" xfId="8" applyNumberFormat="1" applyFont="1" applyFill="1" applyBorder="1"/>
    <xf numFmtId="3" fontId="29" fillId="11" borderId="10" xfId="9" applyNumberFormat="1" applyFont="1" applyFill="1" applyBorder="1" applyAlignment="1" applyProtection="1">
      <alignment horizontal="right"/>
    </xf>
    <xf numFmtId="3" fontId="30" fillId="11" borderId="0" xfId="0" applyNumberFormat="1" applyFont="1" applyFill="1"/>
    <xf numFmtId="168" fontId="30" fillId="11" borderId="0" xfId="1" applyNumberFormat="1" applyFont="1" applyFill="1" applyProtection="1"/>
    <xf numFmtId="0" fontId="30" fillId="0" borderId="46" xfId="0" applyFont="1" applyBorder="1"/>
    <xf numFmtId="0" fontId="30" fillId="0" borderId="35" xfId="0" applyFont="1" applyBorder="1"/>
    <xf numFmtId="9" fontId="27" fillId="0" borderId="68" xfId="6" applyFont="1" applyFill="1" applyBorder="1" applyProtection="1"/>
    <xf numFmtId="0" fontId="30" fillId="0" borderId="47" xfId="0" applyFont="1" applyBorder="1"/>
    <xf numFmtId="9" fontId="27" fillId="0" borderId="69" xfId="6" applyFont="1" applyFill="1" applyBorder="1" applyAlignment="1" applyProtection="1">
      <alignment horizontal="right"/>
    </xf>
    <xf numFmtId="9" fontId="27" fillId="0" borderId="69" xfId="6" applyFont="1" applyFill="1" applyBorder="1" applyProtection="1"/>
    <xf numFmtId="168" fontId="29" fillId="0" borderId="70" xfId="10" applyNumberFormat="1" applyFont="1" applyFill="1" applyBorder="1" applyAlignment="1" applyProtection="1">
      <alignment horizontal="center"/>
    </xf>
    <xf numFmtId="168" fontId="29" fillId="11" borderId="13" xfId="10" applyNumberFormat="1" applyFont="1" applyFill="1" applyBorder="1" applyAlignment="1" applyProtection="1"/>
    <xf numFmtId="168" fontId="27" fillId="11" borderId="13" xfId="10" applyNumberFormat="1" applyFont="1" applyFill="1" applyBorder="1" applyAlignment="1" applyProtection="1">
      <protection locked="0"/>
    </xf>
    <xf numFmtId="168" fontId="27" fillId="11" borderId="13" xfId="10" applyNumberFormat="1" applyFont="1" applyFill="1" applyBorder="1" applyAlignment="1" applyProtection="1"/>
    <xf numFmtId="168" fontId="27" fillId="5" borderId="13" xfId="10" applyNumberFormat="1" applyFont="1" applyFill="1" applyBorder="1" applyAlignment="1" applyProtection="1">
      <protection locked="0"/>
    </xf>
    <xf numFmtId="168" fontId="27" fillId="11" borderId="13" xfId="10" applyNumberFormat="1" applyFont="1" applyFill="1" applyBorder="1" applyAlignment="1" applyProtection="1">
      <alignment horizontal="left"/>
      <protection locked="0"/>
    </xf>
    <xf numFmtId="168" fontId="29" fillId="11" borderId="19" xfId="9" applyNumberFormat="1" applyFont="1" applyFill="1" applyBorder="1"/>
    <xf numFmtId="168" fontId="27" fillId="11" borderId="19" xfId="9" applyNumberFormat="1" applyFont="1" applyFill="1" applyBorder="1"/>
    <xf numFmtId="0" fontId="18" fillId="0" borderId="0" xfId="0" applyFont="1" applyAlignment="1">
      <alignment horizontal="right"/>
    </xf>
    <xf numFmtId="171" fontId="0" fillId="5" borderId="71" xfId="1" applyNumberFormat="1" applyFont="1" applyFill="1" applyBorder="1" applyProtection="1">
      <protection locked="0"/>
    </xf>
    <xf numFmtId="2" fontId="46" fillId="0" borderId="0" xfId="0" applyNumberFormat="1" applyFont="1"/>
    <xf numFmtId="2" fontId="27" fillId="0" borderId="0" xfId="0" applyNumberFormat="1" applyFont="1"/>
    <xf numFmtId="2" fontId="30" fillId="0" borderId="0" xfId="6" applyNumberFormat="1" applyFont="1" applyBorder="1" applyProtection="1"/>
    <xf numFmtId="177" fontId="30" fillId="0" borderId="0" xfId="0" applyNumberFormat="1" applyFont="1"/>
    <xf numFmtId="173" fontId="30" fillId="0" borderId="0" xfId="5" applyNumberFormat="1" applyFont="1" applyProtection="1"/>
    <xf numFmtId="165" fontId="27" fillId="6" borderId="19" xfId="9" applyFont="1" applyFill="1" applyBorder="1"/>
    <xf numFmtId="0" fontId="53" fillId="3" borderId="9" xfId="18" applyFont="1" applyProtection="1">
      <protection locked="0"/>
    </xf>
    <xf numFmtId="0" fontId="0" fillId="0" borderId="65" xfId="0" applyBorder="1"/>
    <xf numFmtId="9" fontId="27" fillId="3" borderId="72" xfId="182" applyNumberFormat="1" applyFont="1" applyBorder="1" applyProtection="1">
      <protection locked="0"/>
    </xf>
    <xf numFmtId="168" fontId="30" fillId="3" borderId="9" xfId="142" applyNumberFormat="1" applyFont="1" applyAlignment="1" applyProtection="1">
      <protection locked="0"/>
    </xf>
    <xf numFmtId="49" fontId="58" fillId="3" borderId="9" xfId="142" applyNumberFormat="1" applyFont="1" applyProtection="1">
      <protection locked="0"/>
    </xf>
    <xf numFmtId="170" fontId="61" fillId="11" borderId="9" xfId="18" applyNumberFormat="1" applyFont="1" applyFill="1" applyProtection="1"/>
    <xf numFmtId="170" fontId="58" fillId="11" borderId="9" xfId="18" applyNumberFormat="1" applyFont="1" applyFill="1" applyProtection="1"/>
    <xf numFmtId="170" fontId="25" fillId="11" borderId="9" xfId="7" applyNumberFormat="1" applyFont="1" applyFill="1" applyProtection="1"/>
    <xf numFmtId="168" fontId="25" fillId="11" borderId="9" xfId="1" applyNumberFormat="1" applyFont="1" applyFill="1" applyBorder="1" applyProtection="1"/>
    <xf numFmtId="168" fontId="27" fillId="3" borderId="9" xfId="7" applyNumberFormat="1" applyFont="1" applyProtection="1">
      <protection locked="0"/>
    </xf>
    <xf numFmtId="0" fontId="27" fillId="3" borderId="9" xfId="7" applyFont="1" applyAlignment="1" applyProtection="1">
      <alignment horizontal="left"/>
      <protection locked="0"/>
    </xf>
    <xf numFmtId="0" fontId="0" fillId="3" borderId="9" xfId="18" applyFont="1" applyProtection="1"/>
    <xf numFmtId="0" fontId="16" fillId="0" borderId="1" xfId="4" applyFont="1" applyBorder="1"/>
    <xf numFmtId="3" fontId="16" fillId="0" borderId="1" xfId="4" applyNumberFormat="1" applyFont="1" applyBorder="1"/>
    <xf numFmtId="0" fontId="16" fillId="0" borderId="0" xfId="4" applyFont="1"/>
    <xf numFmtId="165" fontId="16" fillId="0" borderId="0" xfId="4" applyNumberFormat="1" applyFont="1" applyAlignment="1">
      <alignment horizontal="center"/>
    </xf>
    <xf numFmtId="0" fontId="16" fillId="0" borderId="0" xfId="4" applyFont="1" applyAlignment="1">
      <alignment horizontal="center"/>
    </xf>
    <xf numFmtId="3" fontId="16" fillId="0" borderId="1" xfId="4" applyNumberFormat="1" applyFont="1" applyBorder="1" applyAlignment="1">
      <alignment horizontal="center"/>
    </xf>
    <xf numFmtId="0" fontId="16" fillId="0" borderId="1" xfId="4" applyFont="1" applyBorder="1" applyAlignment="1">
      <alignment horizontal="center"/>
    </xf>
    <xf numFmtId="0" fontId="32" fillId="0" borderId="0" xfId="0" applyFont="1" applyAlignment="1">
      <alignment horizontal="left" vertical="center" indent="2"/>
    </xf>
    <xf numFmtId="0" fontId="16" fillId="0" borderId="0" xfId="0" applyFont="1"/>
    <xf numFmtId="0" fontId="16" fillId="0" borderId="0" xfId="0" applyFont="1" applyAlignment="1">
      <alignment horizontal="left" vertical="center" indent="2"/>
    </xf>
    <xf numFmtId="3" fontId="16" fillId="0" borderId="0" xfId="4" applyNumberFormat="1" applyFont="1"/>
    <xf numFmtId="168" fontId="0" fillId="0" borderId="0" xfId="0" applyNumberFormat="1"/>
    <xf numFmtId="0" fontId="30" fillId="0" borderId="3" xfId="24" applyFont="1" applyBorder="1"/>
    <xf numFmtId="0" fontId="30" fillId="0" borderId="4" xfId="24" applyFont="1" applyBorder="1"/>
    <xf numFmtId="0" fontId="50" fillId="0" borderId="0" xfId="24"/>
    <xf numFmtId="0" fontId="30" fillId="0" borderId="5" xfId="24" applyFont="1" applyBorder="1"/>
    <xf numFmtId="0" fontId="38" fillId="0" borderId="0" xfId="4" applyFont="1"/>
    <xf numFmtId="0" fontId="17" fillId="0" borderId="0" xfId="24" applyFont="1"/>
    <xf numFmtId="0" fontId="27" fillId="9" borderId="0" xfId="24" applyFont="1" applyFill="1"/>
    <xf numFmtId="0" fontId="27" fillId="10" borderId="0" xfId="24" applyFont="1" applyFill="1" applyAlignment="1">
      <alignment horizontal="right"/>
    </xf>
    <xf numFmtId="0" fontId="27" fillId="10" borderId="0" xfId="24" applyFont="1" applyFill="1"/>
    <xf numFmtId="0" fontId="27" fillId="10" borderId="0" xfId="24" applyFont="1" applyFill="1" applyAlignment="1">
      <alignment horizontal="center"/>
    </xf>
    <xf numFmtId="0" fontId="34" fillId="0" borderId="0" xfId="24" applyFont="1"/>
    <xf numFmtId="0" fontId="21" fillId="0" borderId="0" xfId="0" applyFont="1"/>
    <xf numFmtId="0" fontId="30" fillId="0" borderId="7" xfId="24" applyFont="1" applyBorder="1"/>
    <xf numFmtId="0" fontId="30" fillId="0" borderId="6" xfId="24" applyFont="1" applyBorder="1"/>
    <xf numFmtId="0" fontId="30" fillId="0" borderId="8" xfId="24" applyFont="1" applyBorder="1"/>
    <xf numFmtId="166" fontId="16" fillId="0" borderId="0" xfId="4" applyNumberFormat="1" applyFont="1"/>
    <xf numFmtId="168" fontId="37" fillId="11" borderId="0" xfId="1" applyNumberFormat="1" applyFont="1" applyFill="1" applyBorder="1" applyProtection="1"/>
    <xf numFmtId="168" fontId="27" fillId="0" borderId="22" xfId="10" applyNumberFormat="1" applyFont="1" applyFill="1" applyBorder="1" applyAlignment="1" applyProtection="1"/>
    <xf numFmtId="168" fontId="35" fillId="11" borderId="76" xfId="9" applyNumberFormat="1" applyFont="1" applyFill="1" applyBorder="1" applyAlignment="1">
      <alignment horizontal="center"/>
    </xf>
    <xf numFmtId="168" fontId="35" fillId="11" borderId="77" xfId="9" applyNumberFormat="1" applyFont="1" applyFill="1" applyBorder="1" applyAlignment="1">
      <alignment horizontal="center"/>
    </xf>
    <xf numFmtId="168" fontId="35" fillId="11" borderId="78" xfId="9" applyNumberFormat="1" applyFont="1" applyFill="1" applyBorder="1" applyAlignment="1">
      <alignment horizontal="center"/>
    </xf>
    <xf numFmtId="0" fontId="24" fillId="19" borderId="51" xfId="8" applyFont="1" applyFill="1" applyBorder="1" applyAlignment="1">
      <alignment horizontal="left"/>
    </xf>
    <xf numFmtId="165" fontId="24" fillId="19" borderId="19" xfId="9" applyFont="1" applyFill="1" applyBorder="1"/>
    <xf numFmtId="0" fontId="26" fillId="0" borderId="0" xfId="583" applyFont="1" applyAlignment="1">
      <alignment horizontal="left" vertical="top" wrapText="1"/>
    </xf>
    <xf numFmtId="171" fontId="0" fillId="11" borderId="71" xfId="1" applyNumberFormat="1" applyFont="1" applyFill="1" applyBorder="1" applyProtection="1"/>
    <xf numFmtId="171" fontId="0" fillId="11" borderId="0" xfId="1" applyNumberFormat="1" applyFont="1" applyFill="1" applyBorder="1" applyProtection="1"/>
    <xf numFmtId="171" fontId="0" fillId="11" borderId="0" xfId="1" applyNumberFormat="1" applyFont="1" applyFill="1" applyProtection="1"/>
    <xf numFmtId="0" fontId="17" fillId="13" borderId="6" xfId="4" applyFont="1" applyFill="1" applyBorder="1" applyAlignment="1">
      <alignment horizontal="center" wrapText="1"/>
    </xf>
    <xf numFmtId="168" fontId="27" fillId="0" borderId="13" xfId="10" applyNumberFormat="1" applyFont="1" applyFill="1" applyBorder="1" applyAlignment="1" applyProtection="1">
      <alignment horizontal="center"/>
    </xf>
    <xf numFmtId="168" fontId="27" fillId="0" borderId="13" xfId="10" applyNumberFormat="1" applyFont="1" applyFill="1" applyBorder="1" applyAlignment="1" applyProtection="1"/>
    <xf numFmtId="0" fontId="17" fillId="0" borderId="0" xfId="4" applyFont="1" applyAlignment="1">
      <alignment horizontal="center"/>
    </xf>
    <xf numFmtId="0" fontId="76" fillId="0" borderId="0" xfId="0" applyFont="1"/>
    <xf numFmtId="168" fontId="76" fillId="0" borderId="0" xfId="0" applyNumberFormat="1" applyFont="1"/>
    <xf numFmtId="173" fontId="30" fillId="0" borderId="0" xfId="6" applyNumberFormat="1" applyFont="1" applyProtection="1"/>
    <xf numFmtId="0" fontId="8" fillId="0" borderId="0" xfId="61"/>
    <xf numFmtId="1" fontId="17" fillId="0" borderId="23" xfId="4" applyNumberFormat="1" applyFont="1" applyBorder="1" applyAlignment="1">
      <alignment horizontal="center"/>
    </xf>
    <xf numFmtId="0" fontId="26" fillId="0" borderId="0" xfId="804" applyFont="1"/>
    <xf numFmtId="168" fontId="17" fillId="0" borderId="20" xfId="17" applyNumberFormat="1" applyFont="1" applyBorder="1" applyProtection="1"/>
    <xf numFmtId="0" fontId="18" fillId="0" borderId="20" xfId="4" applyBorder="1"/>
    <xf numFmtId="0" fontId="17" fillId="0" borderId="23" xfId="4" applyFont="1" applyBorder="1" applyAlignment="1">
      <alignment horizontal="center"/>
    </xf>
    <xf numFmtId="0" fontId="77" fillId="0" borderId="23" xfId="4" applyFont="1" applyBorder="1" applyAlignment="1">
      <alignment horizontal="center"/>
    </xf>
    <xf numFmtId="168" fontId="18" fillId="13" borderId="20" xfId="17" applyNumberFormat="1" applyFont="1" applyFill="1" applyBorder="1" applyProtection="1"/>
    <xf numFmtId="168" fontId="18" fillId="0" borderId="20" xfId="17" applyNumberFormat="1" applyFont="1" applyBorder="1" applyProtection="1"/>
    <xf numFmtId="0" fontId="17" fillId="0" borderId="26" xfId="4" applyFont="1" applyBorder="1"/>
    <xf numFmtId="168" fontId="17" fillId="13" borderId="20" xfId="17" applyNumberFormat="1" applyFont="1" applyFill="1" applyBorder="1" applyProtection="1"/>
    <xf numFmtId="0" fontId="17" fillId="0" borderId="0" xfId="4" applyFont="1"/>
    <xf numFmtId="171" fontId="17" fillId="0" borderId="0" xfId="17" applyNumberFormat="1" applyFont="1" applyFill="1" applyBorder="1" applyProtection="1"/>
    <xf numFmtId="171" fontId="77" fillId="0" borderId="0" xfId="17" applyNumberFormat="1" applyFont="1" applyFill="1" applyBorder="1" applyProtection="1"/>
    <xf numFmtId="171" fontId="77" fillId="0" borderId="23" xfId="4" applyNumberFormat="1" applyFont="1" applyBorder="1" applyAlignment="1">
      <alignment horizontal="center"/>
    </xf>
    <xf numFmtId="0" fontId="18" fillId="0" borderId="26" xfId="4" applyBorder="1"/>
    <xf numFmtId="0" fontId="44" fillId="0" borderId="0" xfId="4" applyFont="1"/>
    <xf numFmtId="168" fontId="44" fillId="0" borderId="81" xfId="4" applyNumberFormat="1" applyFont="1" applyBorder="1"/>
    <xf numFmtId="0" fontId="17" fillId="13" borderId="23" xfId="4" applyFont="1" applyFill="1" applyBorder="1"/>
    <xf numFmtId="0" fontId="18" fillId="13" borderId="0" xfId="4" applyFill="1"/>
    <xf numFmtId="0" fontId="15" fillId="0" borderId="0" xfId="4" applyFont="1"/>
    <xf numFmtId="0" fontId="27" fillId="0" borderId="0" xfId="864" applyFont="1"/>
    <xf numFmtId="0" fontId="29" fillId="0" borderId="0" xfId="864" applyFont="1"/>
    <xf numFmtId="0" fontId="78" fillId="0" borderId="0" xfId="804" applyFont="1"/>
    <xf numFmtId="0" fontId="39" fillId="0" borderId="0" xfId="864" applyFont="1"/>
    <xf numFmtId="1" fontId="17" fillId="0" borderId="23" xfId="4" applyNumberFormat="1" applyFont="1" applyBorder="1" applyAlignment="1">
      <alignment horizontal="right"/>
    </xf>
    <xf numFmtId="171" fontId="0" fillId="0" borderId="0" xfId="17" applyNumberFormat="1" applyFont="1"/>
    <xf numFmtId="171" fontId="0" fillId="11" borderId="71" xfId="17" applyNumberFormat="1" applyFont="1" applyFill="1" applyBorder="1" applyProtection="1"/>
    <xf numFmtId="171" fontId="0" fillId="11" borderId="0" xfId="17" applyNumberFormat="1" applyFont="1" applyFill="1" applyBorder="1" applyProtection="1"/>
    <xf numFmtId="171" fontId="0" fillId="11" borderId="0" xfId="17" applyNumberFormat="1" applyFont="1" applyFill="1" applyProtection="1"/>
    <xf numFmtId="168" fontId="0" fillId="0" borderId="0" xfId="17" applyNumberFormat="1" applyFont="1"/>
    <xf numFmtId="9" fontId="24" fillId="7" borderId="34" xfId="6" applyFont="1" applyFill="1" applyBorder="1"/>
    <xf numFmtId="171" fontId="18" fillId="0" borderId="0" xfId="17" applyNumberFormat="1" applyFont="1"/>
    <xf numFmtId="0" fontId="18" fillId="5" borderId="0" xfId="0" applyFont="1" applyFill="1" applyProtection="1">
      <protection locked="0"/>
    </xf>
    <xf numFmtId="0" fontId="18" fillId="5" borderId="0" xfId="0" applyFont="1" applyFill="1"/>
    <xf numFmtId="0" fontId="0" fillId="5" borderId="0" xfId="0" applyFill="1"/>
    <xf numFmtId="171" fontId="18" fillId="5" borderId="0" xfId="17" applyNumberFormat="1" applyFont="1" applyFill="1" applyProtection="1">
      <protection locked="0"/>
    </xf>
    <xf numFmtId="171" fontId="0" fillId="5" borderId="71" xfId="17" applyNumberFormat="1" applyFont="1" applyFill="1" applyBorder="1" applyProtection="1">
      <protection locked="0"/>
    </xf>
    <xf numFmtId="171" fontId="0" fillId="5" borderId="0" xfId="17" applyNumberFormat="1" applyFont="1" applyFill="1" applyBorder="1" applyProtection="1">
      <protection locked="0"/>
    </xf>
    <xf numFmtId="171" fontId="0" fillId="5" borderId="0" xfId="17" applyNumberFormat="1" applyFont="1" applyFill="1" applyProtection="1">
      <protection locked="0"/>
    </xf>
    <xf numFmtId="171" fontId="0" fillId="11" borderId="0" xfId="17" applyNumberFormat="1" applyFont="1" applyFill="1"/>
    <xf numFmtId="0" fontId="68" fillId="0" borderId="0" xfId="0" applyFont="1"/>
    <xf numFmtId="0" fontId="79" fillId="0" borderId="0" xfId="0" applyFont="1" applyAlignment="1">
      <alignment vertical="top"/>
    </xf>
    <xf numFmtId="0" fontId="68" fillId="0" borderId="0" xfId="4" applyFont="1"/>
    <xf numFmtId="0" fontId="80" fillId="0" borderId="0" xfId="4" applyFont="1"/>
    <xf numFmtId="0" fontId="80" fillId="0" borderId="0" xfId="4" applyFont="1" applyAlignment="1">
      <alignment horizontal="right"/>
    </xf>
    <xf numFmtId="0" fontId="81" fillId="0" borderId="0" xfId="4" applyFont="1"/>
    <xf numFmtId="168" fontId="0" fillId="14" borderId="9" xfId="17" applyNumberFormat="1" applyFont="1" applyFill="1" applyBorder="1" applyProtection="1">
      <protection locked="0"/>
    </xf>
    <xf numFmtId="168" fontId="0" fillId="5" borderId="9" xfId="17" applyNumberFormat="1" applyFont="1" applyFill="1" applyBorder="1" applyProtection="1">
      <protection locked="0"/>
    </xf>
    <xf numFmtId="168" fontId="16" fillId="0" borderId="0" xfId="4" applyNumberFormat="1" applyFont="1"/>
    <xf numFmtId="0" fontId="0" fillId="5" borderId="9" xfId="18" applyFont="1" applyFill="1" applyProtection="1">
      <protection locked="0"/>
    </xf>
    <xf numFmtId="0" fontId="17" fillId="0" borderId="0" xfId="4" applyFont="1" applyAlignment="1">
      <alignment horizontal="right"/>
    </xf>
    <xf numFmtId="4" fontId="18" fillId="0" borderId="0" xfId="4" applyNumberFormat="1"/>
    <xf numFmtId="0" fontId="18" fillId="11" borderId="0" xfId="4" applyFill="1"/>
    <xf numFmtId="168" fontId="17" fillId="11" borderId="0" xfId="17" applyNumberFormat="1" applyFont="1" applyFill="1" applyBorder="1" applyProtection="1"/>
    <xf numFmtId="168" fontId="18" fillId="0" borderId="0" xfId="17" applyNumberFormat="1" applyFont="1"/>
    <xf numFmtId="168" fontId="17" fillId="0" borderId="0" xfId="4" applyNumberFormat="1" applyFont="1"/>
    <xf numFmtId="168" fontId="17" fillId="0" borderId="0" xfId="17" applyNumberFormat="1" applyFont="1" applyBorder="1" applyProtection="1"/>
    <xf numFmtId="168" fontId="0" fillId="0" borderId="0" xfId="17" applyNumberFormat="1" applyFont="1" applyProtection="1"/>
    <xf numFmtId="0" fontId="18" fillId="11" borderId="0" xfId="4" applyFill="1" applyProtection="1">
      <protection locked="0"/>
    </xf>
    <xf numFmtId="0" fontId="80" fillId="11" borderId="0" xfId="4" applyFont="1" applyFill="1"/>
    <xf numFmtId="0" fontId="0" fillId="11" borderId="0" xfId="18" applyFont="1" applyFill="1" applyBorder="1" applyProtection="1">
      <protection locked="0"/>
    </xf>
    <xf numFmtId="0" fontId="81" fillId="0" borderId="0" xfId="4" applyFont="1" applyAlignment="1">
      <alignment horizontal="left"/>
    </xf>
    <xf numFmtId="168" fontId="18" fillId="5" borderId="9" xfId="17" applyNumberFormat="1" applyFont="1" applyFill="1" applyBorder="1" applyAlignment="1" applyProtection="1">
      <alignment wrapText="1"/>
      <protection locked="0"/>
    </xf>
    <xf numFmtId="168" fontId="0" fillId="5" borderId="9" xfId="17" applyNumberFormat="1" applyFont="1" applyFill="1" applyBorder="1" applyAlignment="1" applyProtection="1">
      <alignment wrapText="1"/>
      <protection locked="0"/>
    </xf>
    <xf numFmtId="1" fontId="17" fillId="0" borderId="0" xfId="4" applyNumberFormat="1" applyFont="1"/>
    <xf numFmtId="9" fontId="0" fillId="3" borderId="9" xfId="142" applyNumberFormat="1" applyFont="1" applyProtection="1">
      <protection locked="0"/>
    </xf>
    <xf numFmtId="168" fontId="30" fillId="0" borderId="13" xfId="10" applyNumberFormat="1" applyFont="1" applyFill="1" applyBorder="1" applyAlignment="1" applyProtection="1">
      <protection locked="0"/>
    </xf>
    <xf numFmtId="169" fontId="30" fillId="0" borderId="0" xfId="0" applyNumberFormat="1" applyFont="1"/>
    <xf numFmtId="0" fontId="22" fillId="0" borderId="0" xfId="3" applyAlignment="1" applyProtection="1"/>
    <xf numFmtId="168" fontId="18" fillId="3" borderId="9" xfId="142" applyNumberFormat="1" applyFont="1" applyProtection="1">
      <protection locked="0"/>
    </xf>
    <xf numFmtId="0" fontId="0" fillId="5" borderId="0" xfId="0" applyFill="1" applyProtection="1">
      <protection locked="0"/>
    </xf>
    <xf numFmtId="168" fontId="27" fillId="6" borderId="0" xfId="9" applyNumberFormat="1" applyFont="1" applyFill="1" applyBorder="1"/>
    <xf numFmtId="171" fontId="18" fillId="13" borderId="20" xfId="17" applyNumberFormat="1" applyFont="1" applyFill="1" applyBorder="1" applyProtection="1"/>
    <xf numFmtId="171" fontId="17" fillId="0" borderId="20" xfId="17" applyNumberFormat="1" applyFont="1" applyBorder="1" applyProtection="1"/>
    <xf numFmtId="171" fontId="18" fillId="0" borderId="20" xfId="17" applyNumberFormat="1" applyFont="1" applyBorder="1" applyProtection="1"/>
    <xf numFmtId="171" fontId="17" fillId="13" borderId="20" xfId="17" applyNumberFormat="1" applyFont="1" applyFill="1" applyBorder="1" applyProtection="1"/>
    <xf numFmtId="10" fontId="30" fillId="0" borderId="0" xfId="0" applyNumberFormat="1" applyFont="1"/>
    <xf numFmtId="0" fontId="0" fillId="0" borderId="47" xfId="0" applyBorder="1"/>
    <xf numFmtId="0" fontId="0" fillId="0" borderId="37" xfId="0" applyBorder="1"/>
    <xf numFmtId="0" fontId="0" fillId="0" borderId="48" xfId="0" applyBorder="1"/>
    <xf numFmtId="0" fontId="0" fillId="0" borderId="40" xfId="0" applyBorder="1"/>
    <xf numFmtId="0" fontId="0" fillId="0" borderId="0" xfId="0" applyProtection="1">
      <protection locked="0"/>
    </xf>
    <xf numFmtId="168" fontId="27" fillId="3" borderId="9" xfId="18" applyNumberFormat="1" applyFont="1" applyAlignment="1" applyProtection="1">
      <protection locked="0"/>
    </xf>
    <xf numFmtId="168" fontId="29" fillId="0" borderId="82" xfId="10" applyNumberFormat="1" applyFont="1" applyFill="1" applyBorder="1" applyAlignment="1" applyProtection="1">
      <alignment horizontal="center"/>
    </xf>
    <xf numFmtId="0" fontId="29" fillId="0" borderId="82" xfId="10" applyNumberFormat="1" applyFont="1" applyFill="1" applyBorder="1" applyAlignment="1" applyProtection="1">
      <alignment horizontal="center"/>
    </xf>
    <xf numFmtId="0" fontId="24" fillId="7" borderId="21" xfId="8" applyFont="1" applyFill="1" applyBorder="1"/>
    <xf numFmtId="165" fontId="24" fillId="7" borderId="21" xfId="8" applyNumberFormat="1" applyFont="1" applyFill="1" applyBorder="1"/>
    <xf numFmtId="168" fontId="30" fillId="0" borderId="0" xfId="0" applyNumberFormat="1" applyFont="1" applyAlignment="1">
      <alignment horizontal="center" wrapText="1"/>
    </xf>
    <xf numFmtId="3" fontId="29" fillId="8" borderId="10" xfId="9" applyNumberFormat="1" applyFont="1" applyFill="1" applyBorder="1" applyAlignment="1" applyProtection="1">
      <alignment horizontal="right"/>
    </xf>
    <xf numFmtId="3" fontId="27" fillId="8" borderId="10" xfId="9" applyNumberFormat="1" applyFont="1" applyFill="1" applyBorder="1" applyAlignment="1" applyProtection="1">
      <alignment horizontal="right"/>
    </xf>
    <xf numFmtId="0" fontId="30" fillId="8" borderId="0" xfId="0" applyFont="1" applyFill="1"/>
    <xf numFmtId="3" fontId="27" fillId="8" borderId="0" xfId="9" applyNumberFormat="1" applyFont="1" applyFill="1" applyBorder="1" applyAlignment="1" applyProtection="1">
      <alignment horizontal="right"/>
    </xf>
    <xf numFmtId="3" fontId="61" fillId="3" borderId="9" xfId="18" applyNumberFormat="1" applyFont="1" applyAlignment="1" applyProtection="1">
      <alignment horizontal="center"/>
      <protection locked="0"/>
    </xf>
    <xf numFmtId="3" fontId="58" fillId="3" borderId="9" xfId="18" applyNumberFormat="1" applyFont="1" applyAlignment="1" applyProtection="1">
      <alignment horizontal="center"/>
      <protection locked="0"/>
    </xf>
    <xf numFmtId="0" fontId="30" fillId="9" borderId="0" xfId="0" applyFont="1" applyFill="1"/>
    <xf numFmtId="0" fontId="0" fillId="9" borderId="0" xfId="0" applyFill="1"/>
    <xf numFmtId="0" fontId="34" fillId="9" borderId="0" xfId="0" applyFont="1" applyFill="1"/>
    <xf numFmtId="168" fontId="37" fillId="0" borderId="1" xfId="1" applyNumberFormat="1" applyFont="1" applyFill="1" applyBorder="1" applyProtection="1"/>
    <xf numFmtId="9" fontId="37" fillId="0" borderId="1" xfId="5" applyFont="1" applyFill="1" applyBorder="1" applyProtection="1"/>
    <xf numFmtId="14" fontId="0" fillId="0" borderId="0" xfId="0" applyNumberFormat="1"/>
    <xf numFmtId="169" fontId="16" fillId="0" borderId="0" xfId="2" applyNumberFormat="1" applyFont="1" applyFill="1" applyBorder="1" applyProtection="1">
      <protection locked="0"/>
    </xf>
    <xf numFmtId="170" fontId="0" fillId="0" borderId="0" xfId="0" applyNumberFormat="1"/>
    <xf numFmtId="0" fontId="8" fillId="0" borderId="0" xfId="86"/>
    <xf numFmtId="178" fontId="16" fillId="0" borderId="0" xfId="7" applyNumberFormat="1" applyFont="1" applyFill="1" applyBorder="1" applyAlignment="1" applyProtection="1">
      <alignment horizontal="right"/>
    </xf>
    <xf numFmtId="178" fontId="0" fillId="0" borderId="0" xfId="0" applyNumberFormat="1"/>
    <xf numFmtId="0" fontId="63" fillId="7" borderId="34" xfId="147" applyFont="1" applyFill="1" applyBorder="1" applyAlignment="1">
      <alignment horizontal="left"/>
    </xf>
    <xf numFmtId="0" fontId="63" fillId="7" borderId="45" xfId="147" applyFont="1" applyFill="1" applyBorder="1" applyAlignment="1">
      <alignment horizontal="left"/>
    </xf>
    <xf numFmtId="0" fontId="62" fillId="7" borderId="34" xfId="147" applyFont="1" applyFill="1" applyBorder="1" applyAlignment="1">
      <alignment horizontal="left"/>
    </xf>
    <xf numFmtId="0" fontId="26" fillId="0" borderId="58" xfId="8" applyFont="1" applyBorder="1" applyAlignment="1">
      <alignment horizontal="center" vertical="center" wrapText="1"/>
    </xf>
    <xf numFmtId="0" fontId="26" fillId="0" borderId="0" xfId="8" applyFont="1" applyAlignment="1">
      <alignment horizontal="center" vertical="center" wrapText="1"/>
    </xf>
    <xf numFmtId="0" fontId="0" fillId="5" borderId="65" xfId="18" applyFont="1" applyFill="1" applyBorder="1" applyAlignment="1" applyProtection="1">
      <alignment horizontal="left"/>
      <protection locked="0"/>
    </xf>
    <xf numFmtId="0" fontId="0" fillId="5" borderId="66" xfId="18" applyFont="1" applyFill="1" applyBorder="1" applyAlignment="1" applyProtection="1">
      <alignment horizontal="left"/>
      <protection locked="0"/>
    </xf>
    <xf numFmtId="0" fontId="0" fillId="5" borderId="29" xfId="18" applyFont="1" applyFill="1" applyBorder="1" applyAlignment="1" applyProtection="1">
      <alignment horizontal="left"/>
      <protection locked="0"/>
    </xf>
    <xf numFmtId="0" fontId="18" fillId="0" borderId="0" xfId="4" applyAlignment="1">
      <alignment horizontal="left"/>
    </xf>
    <xf numFmtId="168" fontId="30" fillId="0" borderId="0" xfId="185" applyNumberFormat="1" applyFont="1" applyProtection="1"/>
    <xf numFmtId="3" fontId="0" fillId="9" borderId="5" xfId="0" applyNumberFormat="1" applyFill="1" applyBorder="1"/>
    <xf numFmtId="0" fontId="30" fillId="9" borderId="6" xfId="0" applyFont="1" applyFill="1" applyBorder="1"/>
    <xf numFmtId="3" fontId="0" fillId="9" borderId="8" xfId="0" applyNumberFormat="1" applyFill="1" applyBorder="1"/>
    <xf numFmtId="168" fontId="48" fillId="0" borderId="0" xfId="0" applyNumberFormat="1" applyFont="1"/>
    <xf numFmtId="0" fontId="18" fillId="11" borderId="0" xfId="0" applyFont="1" applyFill="1"/>
    <xf numFmtId="0" fontId="0" fillId="11" borderId="0" xfId="0" applyFill="1"/>
    <xf numFmtId="3" fontId="0" fillId="11" borderId="0" xfId="0" applyNumberFormat="1" applyFill="1"/>
    <xf numFmtId="0" fontId="68" fillId="9" borderId="46" xfId="0" applyFont="1" applyFill="1" applyBorder="1"/>
    <xf numFmtId="0" fontId="54" fillId="9" borderId="35" xfId="0" applyFont="1" applyFill="1" applyBorder="1"/>
    <xf numFmtId="0" fontId="54" fillId="9" borderId="36" xfId="0" applyFont="1" applyFill="1" applyBorder="1"/>
    <xf numFmtId="0" fontId="82" fillId="9" borderId="47" xfId="0" applyFont="1" applyFill="1" applyBorder="1"/>
    <xf numFmtId="0" fontId="68" fillId="9" borderId="1" xfId="0" applyFont="1" applyFill="1" applyBorder="1" applyAlignment="1">
      <alignment horizontal="center"/>
    </xf>
    <xf numFmtId="0" fontId="68" fillId="0" borderId="84" xfId="0" applyFont="1" applyBorder="1"/>
    <xf numFmtId="168" fontId="68" fillId="0" borderId="2" xfId="0" applyNumberFormat="1" applyFont="1" applyBorder="1"/>
    <xf numFmtId="0" fontId="54" fillId="0" borderId="85" xfId="0" applyFont="1" applyBorder="1"/>
    <xf numFmtId="0" fontId="68" fillId="0" borderId="47" xfId="0" applyFont="1" applyBorder="1"/>
    <xf numFmtId="168" fontId="68" fillId="0" borderId="5" xfId="0" applyNumberFormat="1" applyFont="1" applyBorder="1"/>
    <xf numFmtId="165" fontId="54" fillId="0" borderId="86" xfId="0" applyNumberFormat="1" applyFont="1" applyBorder="1"/>
    <xf numFmtId="0" fontId="68" fillId="0" borderId="87" xfId="0" applyFont="1" applyBorder="1"/>
    <xf numFmtId="168" fontId="68" fillId="0" borderId="8" xfId="0" applyNumberFormat="1" applyFont="1" applyBorder="1"/>
    <xf numFmtId="0" fontId="57" fillId="0" borderId="88" xfId="0" applyFont="1" applyBorder="1"/>
    <xf numFmtId="0" fontId="42" fillId="21" borderId="89" xfId="0" applyFont="1" applyFill="1" applyBorder="1"/>
    <xf numFmtId="168" fontId="42" fillId="21" borderId="83" xfId="0" applyNumberFormat="1" applyFont="1" applyFill="1" applyBorder="1"/>
    <xf numFmtId="0" fontId="57" fillId="0" borderId="37" xfId="0" applyFont="1" applyBorder="1"/>
    <xf numFmtId="0" fontId="57" fillId="0" borderId="47" xfId="0" applyFont="1" applyBorder="1"/>
    <xf numFmtId="0" fontId="57" fillId="0" borderId="84" xfId="0" applyFont="1" applyBorder="1"/>
    <xf numFmtId="168" fontId="57" fillId="0" borderId="2" xfId="0" applyNumberFormat="1" applyFont="1" applyBorder="1"/>
    <xf numFmtId="165" fontId="57" fillId="0" borderId="85" xfId="0" applyNumberFormat="1" applyFont="1" applyBorder="1"/>
    <xf numFmtId="168" fontId="57" fillId="0" borderId="5" xfId="0" applyNumberFormat="1" applyFont="1" applyBorder="1"/>
    <xf numFmtId="0" fontId="57" fillId="0" borderId="86" xfId="0" applyFont="1" applyBorder="1"/>
    <xf numFmtId="0" fontId="57" fillId="0" borderId="87" xfId="0" applyFont="1" applyBorder="1"/>
    <xf numFmtId="168" fontId="57" fillId="0" borderId="8" xfId="0" applyNumberFormat="1" applyFont="1" applyBorder="1"/>
    <xf numFmtId="0" fontId="36" fillId="21" borderId="89" xfId="0" applyFont="1" applyFill="1" applyBorder="1"/>
    <xf numFmtId="168" fontId="57" fillId="21" borderId="83" xfId="0" applyNumberFormat="1" applyFont="1" applyFill="1" applyBorder="1"/>
    <xf numFmtId="0" fontId="54" fillId="0" borderId="47" xfId="0" applyFont="1" applyBorder="1"/>
    <xf numFmtId="165" fontId="57" fillId="0" borderId="37" xfId="0" applyNumberFormat="1" applyFont="1" applyBorder="1"/>
    <xf numFmtId="0" fontId="57" fillId="21" borderId="90" xfId="0" applyFont="1" applyFill="1" applyBorder="1"/>
    <xf numFmtId="168" fontId="57" fillId="21" borderId="91" xfId="0" applyNumberFormat="1" applyFont="1" applyFill="1" applyBorder="1"/>
    <xf numFmtId="165" fontId="57" fillId="0" borderId="92" xfId="0" applyNumberFormat="1" applyFont="1" applyBorder="1"/>
    <xf numFmtId="0" fontId="1" fillId="5" borderId="65" xfId="8" applyFont="1" applyFill="1" applyBorder="1" applyAlignment="1" applyProtection="1">
      <alignment horizontal="center"/>
      <protection locked="0"/>
    </xf>
    <xf numFmtId="0" fontId="30" fillId="22" borderId="0" xfId="0" applyFont="1" applyFill="1"/>
    <xf numFmtId="173" fontId="30" fillId="22" borderId="0" xfId="0" applyNumberFormat="1" applyFont="1" applyFill="1"/>
    <xf numFmtId="0" fontId="1" fillId="0" borderId="0" xfId="8" applyFont="1" applyAlignment="1">
      <alignment horizontal="right"/>
    </xf>
    <xf numFmtId="0" fontId="1" fillId="0" borderId="0" xfId="8" applyFont="1"/>
    <xf numFmtId="0" fontId="1" fillId="0" borderId="29" xfId="8" applyFont="1" applyBorder="1"/>
    <xf numFmtId="0" fontId="1" fillId="0" borderId="28" xfId="8" applyFont="1" applyBorder="1"/>
    <xf numFmtId="0" fontId="1" fillId="0" borderId="9" xfId="8" applyFont="1" applyBorder="1"/>
    <xf numFmtId="0" fontId="1" fillId="0" borderId="23" xfId="8" applyFont="1" applyBorder="1"/>
    <xf numFmtId="0" fontId="1" fillId="0" borderId="1" xfId="8" applyFont="1" applyBorder="1" applyAlignment="1">
      <alignment horizontal="center"/>
    </xf>
    <xf numFmtId="173" fontId="1" fillId="0" borderId="1" xfId="5" applyNumberFormat="1" applyFont="1" applyBorder="1" applyAlignment="1">
      <alignment horizontal="center"/>
    </xf>
    <xf numFmtId="173" fontId="1" fillId="0" borderId="0" xfId="5" applyNumberFormat="1" applyFont="1" applyBorder="1" applyAlignment="1"/>
    <xf numFmtId="170" fontId="1" fillId="3" borderId="9" xfId="7" applyNumberFormat="1" applyFont="1" applyProtection="1">
      <protection locked="0"/>
    </xf>
    <xf numFmtId="4" fontId="1" fillId="3" borderId="9" xfId="18" applyNumberFormat="1" applyFont="1" applyAlignment="1" applyProtection="1">
      <alignment horizontal="center"/>
      <protection locked="0"/>
    </xf>
    <xf numFmtId="2" fontId="1" fillId="3" borderId="9" xfId="7" applyNumberFormat="1" applyFont="1" applyProtection="1">
      <protection locked="0"/>
    </xf>
    <xf numFmtId="3" fontId="1" fillId="3" borderId="9" xfId="18" applyNumberFormat="1" applyFont="1" applyAlignment="1" applyProtection="1">
      <alignment horizontal="center"/>
      <protection locked="0"/>
    </xf>
    <xf numFmtId="176" fontId="1" fillId="3" borderId="9" xfId="1" applyNumberFormat="1" applyFont="1" applyFill="1" applyBorder="1" applyProtection="1">
      <protection locked="0"/>
    </xf>
    <xf numFmtId="165" fontId="1" fillId="3" borderId="9" xfId="1" applyFont="1" applyFill="1" applyBorder="1" applyProtection="1">
      <protection locked="0"/>
    </xf>
    <xf numFmtId="170" fontId="1" fillId="11" borderId="9" xfId="7" applyNumberFormat="1" applyFont="1" applyFill="1" applyProtection="1">
      <protection locked="0"/>
    </xf>
    <xf numFmtId="168" fontId="1" fillId="3" borderId="9" xfId="1" applyNumberFormat="1" applyFont="1" applyFill="1" applyBorder="1" applyProtection="1">
      <protection locked="0"/>
    </xf>
    <xf numFmtId="170" fontId="1" fillId="3" borderId="9" xfId="7" applyNumberFormat="1" applyFont="1" applyAlignment="1" applyProtection="1">
      <alignment wrapText="1"/>
      <protection locked="0"/>
    </xf>
    <xf numFmtId="170" fontId="1" fillId="3" borderId="9" xfId="18" applyNumberFormat="1" applyFont="1" applyProtection="1">
      <protection locked="0"/>
    </xf>
    <xf numFmtId="2" fontId="1" fillId="3" borderId="9" xfId="18" applyNumberFormat="1" applyFont="1" applyProtection="1">
      <protection locked="0"/>
    </xf>
    <xf numFmtId="176" fontId="1" fillId="3" borderId="9" xfId="17" applyNumberFormat="1" applyFont="1" applyFill="1" applyBorder="1" applyProtection="1">
      <protection locked="0"/>
    </xf>
    <xf numFmtId="165" fontId="1" fillId="3" borderId="9" xfId="17" applyFont="1" applyFill="1" applyBorder="1" applyProtection="1">
      <protection locked="0"/>
    </xf>
    <xf numFmtId="168" fontId="1" fillId="3" borderId="9" xfId="17" applyNumberFormat="1" applyFont="1" applyFill="1" applyBorder="1" applyProtection="1">
      <protection locked="0"/>
    </xf>
    <xf numFmtId="0" fontId="1" fillId="0" borderId="0" xfId="583" applyFont="1"/>
    <xf numFmtId="0" fontId="1" fillId="0" borderId="0" xfId="583" applyFont="1" applyAlignment="1">
      <alignment horizontal="left"/>
    </xf>
    <xf numFmtId="0" fontId="1" fillId="0" borderId="0" xfId="147" applyFont="1"/>
    <xf numFmtId="0" fontId="1" fillId="0" borderId="0" xfId="147" applyFont="1" applyAlignment="1">
      <alignment horizontal="right"/>
    </xf>
    <xf numFmtId="168" fontId="1" fillId="16" borderId="0" xfId="17" applyNumberFormat="1" applyFont="1" applyFill="1" applyBorder="1" applyProtection="1">
      <protection locked="0"/>
    </xf>
    <xf numFmtId="168" fontId="1" fillId="11" borderId="9" xfId="1" applyNumberFormat="1" applyFont="1" applyFill="1" applyBorder="1" applyProtection="1"/>
    <xf numFmtId="0" fontId="1" fillId="6" borderId="18" xfId="8" applyFont="1" applyFill="1" applyBorder="1" applyAlignment="1">
      <alignment horizontal="left"/>
    </xf>
    <xf numFmtId="0" fontId="1" fillId="6" borderId="49" xfId="8" applyFont="1" applyFill="1" applyBorder="1" applyAlignment="1">
      <alignment horizontal="left"/>
    </xf>
    <xf numFmtId="0" fontId="1" fillId="11" borderId="18" xfId="8" applyFont="1" applyFill="1" applyBorder="1" applyAlignment="1">
      <alignment horizontal="left"/>
    </xf>
    <xf numFmtId="0" fontId="1" fillId="0" borderId="0" xfId="8" applyFont="1" applyAlignment="1">
      <alignment wrapText="1"/>
    </xf>
    <xf numFmtId="0" fontId="1" fillId="0" borderId="0" xfId="8" applyFont="1" applyAlignment="1">
      <alignment vertical="top" wrapText="1"/>
    </xf>
    <xf numFmtId="9" fontId="1" fillId="6" borderId="18" xfId="5" applyFont="1" applyFill="1" applyBorder="1" applyAlignment="1">
      <alignment horizontal="center"/>
    </xf>
    <xf numFmtId="0" fontId="1" fillId="0" borderId="0" xfId="8" applyFont="1" applyAlignment="1">
      <alignment horizontal="left" vertical="top" wrapText="1"/>
    </xf>
    <xf numFmtId="0" fontId="1" fillId="0" borderId="20" xfId="8" applyFont="1" applyBorder="1" applyAlignment="1">
      <alignment horizontal="left" vertical="top" wrapText="1"/>
    </xf>
    <xf numFmtId="0" fontId="1" fillId="3" borderId="9" xfId="142" applyFont="1" applyAlignment="1" applyProtection="1">
      <alignment horizontal="left" vertical="top" wrapText="1"/>
      <protection locked="0"/>
    </xf>
    <xf numFmtId="0" fontId="1" fillId="0" borderId="26" xfId="8" applyFont="1" applyBorder="1"/>
    <xf numFmtId="0" fontId="1" fillId="0" borderId="26" xfId="8" applyFont="1" applyBorder="1" applyAlignment="1">
      <alignment horizontal="left" vertical="top" wrapText="1"/>
    </xf>
    <xf numFmtId="0" fontId="1" fillId="0" borderId="27" xfId="8" applyFont="1" applyBorder="1" applyAlignment="1">
      <alignment horizontal="left" vertical="top" wrapText="1"/>
    </xf>
    <xf numFmtId="0" fontId="1" fillId="0" borderId="23" xfId="8" applyFont="1" applyBorder="1" applyAlignment="1">
      <alignment horizontal="left" vertical="top"/>
    </xf>
    <xf numFmtId="0" fontId="1" fillId="0" borderId="23" xfId="8" applyFont="1" applyBorder="1" applyAlignment="1">
      <alignment horizontal="left" vertical="top" wrapText="1"/>
    </xf>
    <xf numFmtId="0" fontId="1" fillId="0" borderId="24" xfId="8" applyFont="1" applyBorder="1" applyAlignment="1">
      <alignment horizontal="left" vertical="top" wrapText="1"/>
    </xf>
    <xf numFmtId="2" fontId="1" fillId="0" borderId="0" xfId="8" applyNumberFormat="1" applyFont="1"/>
    <xf numFmtId="0" fontId="1" fillId="0" borderId="0" xfId="8" applyFont="1" applyAlignment="1">
      <alignment vertical="top"/>
    </xf>
    <xf numFmtId="0" fontId="1" fillId="3" borderId="9" xfId="7" applyFont="1" applyAlignment="1" applyProtection="1">
      <alignment horizontal="left"/>
      <protection locked="0"/>
    </xf>
    <xf numFmtId="0" fontId="1" fillId="0" borderId="0" xfId="583" applyFont="1" applyAlignment="1">
      <alignment horizontal="right"/>
    </xf>
    <xf numFmtId="0" fontId="1" fillId="6" borderId="18" xfId="583" applyFont="1" applyFill="1" applyBorder="1" applyAlignment="1">
      <alignment horizontal="left"/>
    </xf>
    <xf numFmtId="0" fontId="1" fillId="6" borderId="49" xfId="583" applyFont="1" applyFill="1" applyBorder="1" applyAlignment="1">
      <alignment horizontal="left"/>
    </xf>
    <xf numFmtId="9" fontId="1" fillId="0" borderId="0" xfId="6" applyFont="1"/>
    <xf numFmtId="168" fontId="1" fillId="0" borderId="0" xfId="583" applyNumberFormat="1" applyFont="1"/>
    <xf numFmtId="0" fontId="1" fillId="0" borderId="0" xfId="583" applyFont="1" applyAlignment="1">
      <alignment horizontal="center" vertical="top" wrapText="1"/>
    </xf>
    <xf numFmtId="0" fontId="1" fillId="0" borderId="80" xfId="8" applyFont="1" applyBorder="1" applyAlignment="1">
      <alignment horizontal="left" vertical="top" wrapText="1"/>
    </xf>
    <xf numFmtId="1" fontId="1" fillId="0" borderId="0" xfId="804" applyNumberFormat="1" applyFont="1"/>
    <xf numFmtId="0" fontId="1" fillId="0" borderId="0" xfId="804" applyFont="1"/>
    <xf numFmtId="171" fontId="1" fillId="3" borderId="9" xfId="18" applyNumberFormat="1" applyFont="1" applyAlignment="1" applyProtection="1">
      <alignment wrapText="1"/>
      <protection locked="0"/>
    </xf>
    <xf numFmtId="0" fontId="1" fillId="11" borderId="0" xfId="804" applyFont="1" applyFill="1"/>
    <xf numFmtId="3" fontId="1" fillId="3" borderId="9" xfId="18" applyNumberFormat="1" applyFont="1" applyAlignment="1" applyProtection="1">
      <alignment wrapText="1"/>
      <protection locked="0"/>
    </xf>
    <xf numFmtId="168" fontId="18" fillId="11" borderId="0" xfId="0" applyNumberFormat="1" applyFont="1" applyFill="1"/>
    <xf numFmtId="0" fontId="17" fillId="9" borderId="7" xfId="0" applyFont="1" applyFill="1" applyBorder="1"/>
    <xf numFmtId="0" fontId="17" fillId="9" borderId="4" xfId="0" applyFont="1" applyFill="1" applyBorder="1"/>
    <xf numFmtId="168" fontId="27" fillId="0" borderId="93" xfId="10" applyNumberFormat="1" applyFont="1" applyFill="1" applyBorder="1" applyAlignment="1" applyProtection="1">
      <alignment horizontal="center"/>
    </xf>
    <xf numFmtId="170" fontId="1" fillId="3" borderId="29" xfId="7" applyNumberFormat="1" applyFont="1" applyBorder="1" applyProtection="1">
      <protection locked="0"/>
    </xf>
    <xf numFmtId="168" fontId="27" fillId="0" borderId="14" xfId="10" applyNumberFormat="1" applyFont="1" applyFill="1" applyBorder="1" applyAlignment="1" applyProtection="1">
      <alignment horizontal="center"/>
    </xf>
    <xf numFmtId="168" fontId="27" fillId="0" borderId="0" xfId="10" applyNumberFormat="1" applyFont="1" applyFill="1" applyBorder="1" applyAlignment="1" applyProtection="1">
      <alignment horizontal="center"/>
    </xf>
    <xf numFmtId="0" fontId="33" fillId="0" borderId="0" xfId="0" applyFont="1" applyBorder="1" applyAlignment="1">
      <alignment horizontal="left" vertical="center"/>
    </xf>
    <xf numFmtId="0" fontId="0" fillId="0" borderId="0" xfId="0" applyBorder="1"/>
    <xf numFmtId="0" fontId="43" fillId="0" borderId="0" xfId="0" applyFont="1" applyBorder="1" applyAlignment="1">
      <alignment horizontal="left" vertical="center"/>
    </xf>
    <xf numFmtId="0" fontId="31" fillId="0" borderId="0" xfId="25" applyFont="1" applyBorder="1"/>
    <xf numFmtId="0" fontId="50" fillId="0" borderId="0" xfId="24" applyBorder="1"/>
    <xf numFmtId="168" fontId="27" fillId="0" borderId="1" xfId="1" applyNumberFormat="1" applyFont="1" applyFill="1" applyBorder="1" applyProtection="1"/>
    <xf numFmtId="179" fontId="27" fillId="0" borderId="1" xfId="1" applyNumberFormat="1" applyFont="1" applyFill="1" applyBorder="1" applyProtection="1"/>
    <xf numFmtId="168" fontId="0" fillId="0" borderId="1" xfId="0" applyNumberFormat="1" applyBorder="1"/>
    <xf numFmtId="0" fontId="79" fillId="0" borderId="1" xfId="0" applyFont="1" applyBorder="1"/>
    <xf numFmtId="3" fontId="0" fillId="0" borderId="1" xfId="0" applyNumberFormat="1" applyBorder="1"/>
    <xf numFmtId="0" fontId="17" fillId="0" borderId="1" xfId="0" applyFont="1" applyBorder="1"/>
    <xf numFmtId="0" fontId="29" fillId="0" borderId="1" xfId="1" applyNumberFormat="1" applyFont="1" applyFill="1" applyBorder="1" applyProtection="1"/>
    <xf numFmtId="0" fontId="15" fillId="0" borderId="1" xfId="0" applyFont="1" applyBorder="1"/>
    <xf numFmtId="0" fontId="0" fillId="9" borderId="0" xfId="0" applyFill="1" applyBorder="1"/>
    <xf numFmtId="168" fontId="48" fillId="23" borderId="76" xfId="0" applyNumberFormat="1" applyFont="1" applyFill="1" applyBorder="1"/>
    <xf numFmtId="0" fontId="17" fillId="23" borderId="77" xfId="0" applyFont="1" applyFill="1" applyBorder="1"/>
    <xf numFmtId="3" fontId="17" fillId="23" borderId="78" xfId="0" applyNumberFormat="1" applyFont="1" applyFill="1" applyBorder="1"/>
    <xf numFmtId="168" fontId="18" fillId="0" borderId="0" xfId="0" applyNumberFormat="1" applyFont="1"/>
    <xf numFmtId="3" fontId="18" fillId="0" borderId="0" xfId="0" applyNumberFormat="1" applyFont="1"/>
    <xf numFmtId="168" fontId="17" fillId="0" borderId="0" xfId="0" applyNumberFormat="1" applyFont="1"/>
    <xf numFmtId="0" fontId="0" fillId="3" borderId="65" xfId="7" applyFont="1" applyBorder="1" applyAlignment="1" applyProtection="1">
      <alignment horizontal="center"/>
      <protection locked="0"/>
    </xf>
    <xf numFmtId="0" fontId="0" fillId="3" borderId="66" xfId="7" applyFont="1" applyBorder="1" applyAlignment="1" applyProtection="1">
      <alignment horizontal="center"/>
      <protection locked="0"/>
    </xf>
    <xf numFmtId="0" fontId="0" fillId="3" borderId="29" xfId="7" applyFont="1" applyBorder="1" applyAlignment="1" applyProtection="1">
      <alignment horizontal="center"/>
      <protection locked="0"/>
    </xf>
    <xf numFmtId="0" fontId="8" fillId="0" borderId="0" xfId="86" applyAlignment="1"/>
    <xf numFmtId="9" fontId="26" fillId="5" borderId="65" xfId="5" applyFont="1" applyFill="1" applyBorder="1" applyAlignment="1" applyProtection="1">
      <alignment horizontal="center"/>
      <protection locked="0"/>
    </xf>
    <xf numFmtId="9" fontId="26" fillId="5" borderId="66" xfId="5" applyFont="1" applyFill="1" applyBorder="1" applyAlignment="1" applyProtection="1">
      <alignment horizontal="center"/>
      <protection locked="0"/>
    </xf>
    <xf numFmtId="9" fontId="26" fillId="5" borderId="29" xfId="5" applyFont="1" applyFill="1" applyBorder="1" applyAlignment="1" applyProtection="1">
      <alignment horizontal="center"/>
      <protection locked="0"/>
    </xf>
    <xf numFmtId="3" fontId="26" fillId="5" borderId="65" xfId="8" applyNumberFormat="1" applyFont="1" applyFill="1" applyBorder="1" applyAlignment="1" applyProtection="1">
      <alignment horizontal="center"/>
      <protection locked="0"/>
    </xf>
    <xf numFmtId="3" fontId="26" fillId="5" borderId="66" xfId="8" applyNumberFormat="1" applyFont="1" applyFill="1" applyBorder="1" applyAlignment="1" applyProtection="1">
      <alignment horizontal="center"/>
      <protection locked="0"/>
    </xf>
    <xf numFmtId="3" fontId="26" fillId="5" borderId="29" xfId="8" applyNumberFormat="1" applyFont="1" applyFill="1" applyBorder="1" applyAlignment="1" applyProtection="1">
      <alignment horizontal="center"/>
      <protection locked="0"/>
    </xf>
    <xf numFmtId="9" fontId="0" fillId="11" borderId="65" xfId="7" applyNumberFormat="1" applyFont="1" applyFill="1" applyBorder="1" applyAlignment="1" applyProtection="1">
      <alignment horizontal="center"/>
    </xf>
    <xf numFmtId="9" fontId="0" fillId="11" borderId="66" xfId="7" applyNumberFormat="1" applyFont="1" applyFill="1" applyBorder="1" applyAlignment="1" applyProtection="1">
      <alignment horizontal="center"/>
    </xf>
    <xf numFmtId="9" fontId="0" fillId="11" borderId="29" xfId="7" applyNumberFormat="1" applyFont="1" applyFill="1" applyBorder="1" applyAlignment="1" applyProtection="1">
      <alignment horizontal="center"/>
    </xf>
    <xf numFmtId="0" fontId="1" fillId="3" borderId="65" xfId="7" applyFont="1" applyBorder="1" applyAlignment="1" applyProtection="1">
      <alignment horizontal="center"/>
      <protection locked="0"/>
    </xf>
    <xf numFmtId="0" fontId="1" fillId="3" borderId="66" xfId="7" applyFont="1" applyBorder="1" applyAlignment="1" applyProtection="1">
      <alignment horizontal="center"/>
      <protection locked="0"/>
    </xf>
    <xf numFmtId="0" fontId="1" fillId="3" borderId="29" xfId="7" applyFont="1" applyBorder="1" applyAlignment="1" applyProtection="1">
      <alignment horizontal="center"/>
      <protection locked="0"/>
    </xf>
    <xf numFmtId="0" fontId="1" fillId="0" borderId="63" xfId="8" applyFont="1" applyBorder="1" applyAlignment="1">
      <alignment horizontal="left" vertical="top" wrapText="1"/>
    </xf>
    <xf numFmtId="0" fontId="1" fillId="0" borderId="64" xfId="8" applyFont="1" applyBorder="1" applyAlignment="1">
      <alignment horizontal="left" vertical="top" wrapText="1"/>
    </xf>
    <xf numFmtId="0" fontId="1" fillId="0" borderId="28" xfId="8" applyFont="1" applyBorder="1" applyAlignment="1">
      <alignment horizontal="left" vertical="top" wrapText="1"/>
    </xf>
    <xf numFmtId="0" fontId="1" fillId="0" borderId="62" xfId="8" applyFont="1" applyBorder="1" applyAlignment="1">
      <alignment horizontal="left" vertical="top"/>
    </xf>
    <xf numFmtId="0" fontId="1" fillId="0" borderId="0" xfId="8" applyFont="1" applyAlignment="1">
      <alignment horizontal="left" vertical="top"/>
    </xf>
    <xf numFmtId="0" fontId="1" fillId="0" borderId="61" xfId="8" applyFont="1" applyBorder="1" applyAlignment="1">
      <alignment horizontal="left" vertical="top"/>
    </xf>
    <xf numFmtId="0" fontId="1" fillId="5" borderId="67" xfId="8" applyFont="1" applyFill="1" applyBorder="1" applyAlignment="1" applyProtection="1">
      <alignment horizontal="left" vertical="top" wrapText="1"/>
      <protection locked="0"/>
    </xf>
    <xf numFmtId="0" fontId="1" fillId="5" borderId="62" xfId="8" applyFont="1" applyFill="1" applyBorder="1" applyAlignment="1" applyProtection="1">
      <alignment horizontal="left" vertical="top" wrapText="1"/>
      <protection locked="0"/>
    </xf>
    <xf numFmtId="0" fontId="1" fillId="5" borderId="63" xfId="8" applyFont="1" applyFill="1" applyBorder="1" applyAlignment="1" applyProtection="1">
      <alignment horizontal="left" vertical="top" wrapText="1"/>
      <protection locked="0"/>
    </xf>
    <xf numFmtId="0" fontId="1" fillId="5" borderId="15" xfId="8" applyFont="1" applyFill="1" applyBorder="1" applyAlignment="1" applyProtection="1">
      <alignment horizontal="left" vertical="top" wrapText="1"/>
      <protection locked="0"/>
    </xf>
    <xf numFmtId="0" fontId="1" fillId="5" borderId="0" xfId="8" applyFont="1" applyFill="1" applyAlignment="1" applyProtection="1">
      <alignment horizontal="left" vertical="top" wrapText="1"/>
      <protection locked="0"/>
    </xf>
    <xf numFmtId="0" fontId="1" fillId="5" borderId="64" xfId="8" applyFont="1" applyFill="1" applyBorder="1" applyAlignment="1" applyProtection="1">
      <alignment horizontal="left" vertical="top" wrapText="1"/>
      <protection locked="0"/>
    </xf>
    <xf numFmtId="0" fontId="1" fillId="5" borderId="60" xfId="8" applyFont="1" applyFill="1" applyBorder="1" applyAlignment="1" applyProtection="1">
      <alignment horizontal="left" vertical="top" wrapText="1"/>
      <protection locked="0"/>
    </xf>
    <xf numFmtId="0" fontId="1" fillId="5" borderId="61" xfId="8" applyFont="1" applyFill="1" applyBorder="1" applyAlignment="1" applyProtection="1">
      <alignment horizontal="left" vertical="top" wrapText="1"/>
      <protection locked="0"/>
    </xf>
    <xf numFmtId="0" fontId="1" fillId="5" borderId="28" xfId="8" applyFont="1" applyFill="1" applyBorder="1" applyAlignment="1" applyProtection="1">
      <alignment horizontal="left" vertical="top" wrapText="1"/>
      <protection locked="0"/>
    </xf>
    <xf numFmtId="0" fontId="1" fillId="5" borderId="65" xfId="8" applyFont="1" applyFill="1" applyBorder="1" applyAlignment="1" applyProtection="1">
      <alignment horizontal="center"/>
      <protection locked="0"/>
    </xf>
    <xf numFmtId="0" fontId="1" fillId="5" borderId="66" xfId="8" applyFont="1" applyFill="1" applyBorder="1" applyAlignment="1" applyProtection="1">
      <alignment horizontal="center"/>
      <protection locked="0"/>
    </xf>
    <xf numFmtId="0" fontId="1" fillId="5" borderId="29" xfId="8" applyFont="1" applyFill="1" applyBorder="1" applyAlignment="1" applyProtection="1">
      <alignment horizontal="center"/>
      <protection locked="0"/>
    </xf>
    <xf numFmtId="0" fontId="27" fillId="2" borderId="65" xfId="0" applyFont="1" applyFill="1" applyBorder="1" applyAlignment="1" applyProtection="1">
      <alignment horizontal="center"/>
      <protection locked="0"/>
    </xf>
    <xf numFmtId="0" fontId="27" fillId="2" borderId="66" xfId="0" applyFont="1" applyFill="1" applyBorder="1" applyAlignment="1" applyProtection="1">
      <alignment horizontal="center"/>
      <protection locked="0"/>
    </xf>
    <xf numFmtId="0" fontId="27" fillId="2" borderId="29" xfId="0" applyFont="1" applyFill="1" applyBorder="1" applyAlignment="1" applyProtection="1">
      <alignment horizontal="center"/>
      <protection locked="0"/>
    </xf>
    <xf numFmtId="170" fontId="1" fillId="3" borderId="73" xfId="7" applyNumberFormat="1" applyFont="1" applyBorder="1" applyAlignment="1" applyProtection="1">
      <alignment horizontal="center" vertical="top" wrapText="1"/>
      <protection locked="0"/>
    </xf>
    <xf numFmtId="170" fontId="1" fillId="3" borderId="74" xfId="7" applyNumberFormat="1" applyFont="1" applyBorder="1" applyAlignment="1" applyProtection="1">
      <alignment horizontal="center" vertical="top" wrapText="1"/>
      <protection locked="0"/>
    </xf>
    <xf numFmtId="170" fontId="1" fillId="3" borderId="75" xfId="7" applyNumberFormat="1" applyFont="1" applyBorder="1" applyAlignment="1" applyProtection="1">
      <alignment horizontal="center" vertical="top" wrapText="1"/>
      <protection locked="0"/>
    </xf>
    <xf numFmtId="0" fontId="1" fillId="3" borderId="65" xfId="7" applyNumberFormat="1" applyFont="1" applyBorder="1" applyAlignment="1" applyProtection="1">
      <alignment horizontal="center"/>
      <protection locked="0"/>
    </xf>
    <xf numFmtId="0" fontId="1" fillId="3" borderId="66" xfId="7" applyNumberFormat="1" applyFont="1" applyBorder="1" applyAlignment="1" applyProtection="1">
      <alignment horizontal="center"/>
      <protection locked="0"/>
    </xf>
    <xf numFmtId="0" fontId="1" fillId="3" borderId="29" xfId="7" applyNumberFormat="1" applyFont="1" applyBorder="1" applyAlignment="1" applyProtection="1">
      <alignment horizontal="center"/>
      <protection locked="0"/>
    </xf>
    <xf numFmtId="49" fontId="1" fillId="3" borderId="65" xfId="7" applyNumberFormat="1" applyFont="1" applyBorder="1" applyAlignment="1" applyProtection="1">
      <alignment horizontal="center"/>
      <protection locked="0"/>
    </xf>
    <xf numFmtId="49" fontId="1" fillId="3" borderId="66" xfId="7" applyNumberFormat="1" applyFont="1" applyBorder="1" applyAlignment="1" applyProtection="1">
      <alignment horizontal="center"/>
      <protection locked="0"/>
    </xf>
    <xf numFmtId="49" fontId="1" fillId="3" borderId="29" xfId="7" applyNumberFormat="1" applyFont="1" applyBorder="1" applyAlignment="1" applyProtection="1">
      <alignment horizontal="center"/>
      <protection locked="0"/>
    </xf>
    <xf numFmtId="14" fontId="1" fillId="3" borderId="65" xfId="7" applyNumberFormat="1" applyFont="1" applyBorder="1" applyAlignment="1" applyProtection="1">
      <alignment horizontal="center"/>
      <protection locked="0"/>
    </xf>
    <xf numFmtId="14" fontId="1" fillId="3" borderId="66" xfId="7" applyNumberFormat="1" applyFont="1" applyBorder="1" applyAlignment="1" applyProtection="1">
      <alignment horizontal="center"/>
      <protection locked="0"/>
    </xf>
    <xf numFmtId="14" fontId="1" fillId="3" borderId="29" xfId="7" applyNumberFormat="1" applyFont="1" applyBorder="1" applyAlignment="1" applyProtection="1">
      <alignment horizontal="center"/>
      <protection locked="0"/>
    </xf>
    <xf numFmtId="0" fontId="1" fillId="3" borderId="73" xfId="7" applyFont="1" applyBorder="1" applyAlignment="1" applyProtection="1">
      <alignment horizontal="center"/>
      <protection locked="0"/>
    </xf>
    <xf numFmtId="0" fontId="1" fillId="3" borderId="74" xfId="7" applyFont="1" applyBorder="1" applyAlignment="1" applyProtection="1">
      <alignment horizontal="center"/>
      <protection locked="0"/>
    </xf>
    <xf numFmtId="0" fontId="1" fillId="3" borderId="75" xfId="7" applyFont="1" applyBorder="1" applyAlignment="1" applyProtection="1">
      <alignment horizontal="center"/>
      <protection locked="0"/>
    </xf>
    <xf numFmtId="9" fontId="1" fillId="3" borderId="65" xfId="7" applyNumberFormat="1" applyFont="1" applyBorder="1" applyAlignment="1" applyProtection="1">
      <alignment horizontal="center"/>
      <protection locked="0"/>
    </xf>
    <xf numFmtId="9" fontId="1" fillId="3" borderId="66" xfId="7" applyNumberFormat="1" applyFont="1" applyBorder="1" applyAlignment="1" applyProtection="1">
      <alignment horizontal="center"/>
      <protection locked="0"/>
    </xf>
    <xf numFmtId="9" fontId="1" fillId="3" borderId="29" xfId="7" applyNumberFormat="1" applyFont="1" applyBorder="1" applyAlignment="1" applyProtection="1">
      <alignment horizontal="center"/>
      <protection locked="0"/>
    </xf>
    <xf numFmtId="0" fontId="1" fillId="0" borderId="1" xfId="8" applyFont="1" applyBorder="1" applyAlignment="1">
      <alignment horizontal="center"/>
    </xf>
    <xf numFmtId="173" fontId="1" fillId="0" borderId="1" xfId="5" applyNumberFormat="1" applyFont="1" applyBorder="1" applyAlignment="1">
      <alignment horizontal="center"/>
    </xf>
    <xf numFmtId="14" fontId="1" fillId="5" borderId="65" xfId="8" applyNumberFormat="1" applyFont="1" applyFill="1" applyBorder="1" applyAlignment="1" applyProtection="1">
      <alignment horizontal="center"/>
      <protection locked="0"/>
    </xf>
    <xf numFmtId="0" fontId="26" fillId="5" borderId="65" xfId="8" applyFont="1" applyFill="1" applyBorder="1" applyAlignment="1" applyProtection="1">
      <alignment horizontal="center"/>
      <protection locked="0"/>
    </xf>
    <xf numFmtId="0" fontId="26" fillId="5" borderId="66" xfId="8" applyFont="1" applyFill="1" applyBorder="1" applyAlignment="1" applyProtection="1">
      <alignment horizontal="center"/>
      <protection locked="0"/>
    </xf>
    <xf numFmtId="0" fontId="26" fillId="5" borderId="29" xfId="8" applyFont="1" applyFill="1" applyBorder="1" applyAlignment="1" applyProtection="1">
      <alignment horizontal="center"/>
      <protection locked="0"/>
    </xf>
    <xf numFmtId="0" fontId="1" fillId="5" borderId="67" xfId="8" applyFont="1" applyFill="1" applyBorder="1" applyAlignment="1" applyProtection="1">
      <alignment horizontal="center"/>
      <protection locked="0"/>
    </xf>
    <xf numFmtId="0" fontId="1" fillId="5" borderId="62" xfId="8" applyFont="1" applyFill="1" applyBorder="1" applyAlignment="1" applyProtection="1">
      <alignment horizontal="center"/>
      <protection locked="0"/>
    </xf>
    <xf numFmtId="0" fontId="1" fillId="5" borderId="63" xfId="8" applyFont="1" applyFill="1" applyBorder="1" applyAlignment="1" applyProtection="1">
      <alignment horizontal="center"/>
      <protection locked="0"/>
    </xf>
    <xf numFmtId="0" fontId="1" fillId="0" borderId="60" xfId="8" applyFont="1" applyBorder="1" applyAlignment="1">
      <alignment horizontal="center"/>
    </xf>
    <xf numFmtId="0" fontId="1" fillId="0" borderId="61" xfId="8" applyFont="1" applyBorder="1" applyAlignment="1">
      <alignment horizontal="center"/>
    </xf>
    <xf numFmtId="0" fontId="1" fillId="0" borderId="28" xfId="8" applyFont="1" applyBorder="1" applyAlignment="1">
      <alignment horizontal="center"/>
    </xf>
    <xf numFmtId="9" fontId="0" fillId="14" borderId="65" xfId="7" applyNumberFormat="1" applyFont="1" applyFill="1" applyBorder="1" applyAlignment="1" applyProtection="1">
      <alignment horizontal="center"/>
      <protection locked="0"/>
    </xf>
    <xf numFmtId="9" fontId="0" fillId="14" borderId="66" xfId="7" applyNumberFormat="1" applyFont="1" applyFill="1" applyBorder="1" applyAlignment="1" applyProtection="1">
      <alignment horizontal="center"/>
      <protection locked="0"/>
    </xf>
    <xf numFmtId="9" fontId="0" fillId="14" borderId="29" xfId="7" applyNumberFormat="1" applyFont="1" applyFill="1" applyBorder="1" applyAlignment="1" applyProtection="1">
      <alignment horizontal="center"/>
      <protection locked="0"/>
    </xf>
    <xf numFmtId="0" fontId="26" fillId="20" borderId="0" xfId="61" applyFont="1" applyFill="1" applyAlignment="1">
      <alignment horizontal="left" wrapText="1"/>
    </xf>
    <xf numFmtId="168" fontId="27" fillId="8" borderId="3" xfId="10" applyNumberFormat="1" applyFont="1" applyFill="1" applyBorder="1" applyAlignment="1" applyProtection="1">
      <alignment horizontal="center" vertical="center"/>
    </xf>
    <xf numFmtId="168" fontId="27" fillId="8" borderId="71" xfId="10" applyNumberFormat="1" applyFont="1" applyFill="1" applyBorder="1" applyAlignment="1" applyProtection="1">
      <alignment horizontal="center" vertical="center"/>
    </xf>
    <xf numFmtId="168" fontId="27" fillId="8" borderId="2" xfId="10" applyNumberFormat="1" applyFont="1" applyFill="1" applyBorder="1" applyAlignment="1" applyProtection="1">
      <alignment horizontal="center" vertical="center"/>
    </xf>
    <xf numFmtId="168" fontId="27" fillId="8" borderId="4" xfId="10" applyNumberFormat="1" applyFont="1" applyFill="1" applyBorder="1" applyAlignment="1" applyProtection="1">
      <alignment horizontal="center" vertical="center"/>
    </xf>
    <xf numFmtId="168" fontId="27" fillId="8" borderId="0" xfId="10" applyNumberFormat="1" applyFont="1" applyFill="1" applyBorder="1" applyAlignment="1" applyProtection="1">
      <alignment horizontal="center" vertical="center"/>
    </xf>
    <xf numFmtId="168" fontId="27" fillId="8" borderId="5" xfId="10" applyNumberFormat="1" applyFont="1" applyFill="1" applyBorder="1" applyAlignment="1" applyProtection="1">
      <alignment horizontal="center" vertical="center"/>
    </xf>
    <xf numFmtId="168" fontId="27" fillId="8" borderId="7" xfId="10" applyNumberFormat="1" applyFont="1" applyFill="1" applyBorder="1" applyAlignment="1" applyProtection="1">
      <alignment horizontal="center" vertical="center"/>
    </xf>
    <xf numFmtId="168" fontId="27" fillId="8" borderId="6" xfId="10" applyNumberFormat="1" applyFont="1" applyFill="1" applyBorder="1" applyAlignment="1" applyProtection="1">
      <alignment horizontal="center" vertical="center"/>
    </xf>
    <xf numFmtId="168" fontId="27" fillId="8" borderId="8" xfId="10" applyNumberFormat="1" applyFont="1" applyFill="1" applyBorder="1" applyAlignment="1" applyProtection="1">
      <alignment horizontal="center" vertical="center"/>
    </xf>
    <xf numFmtId="168" fontId="57" fillId="0" borderId="46" xfId="147" applyNumberFormat="1" applyFont="1" applyBorder="1" applyAlignment="1">
      <alignment vertical="top" wrapText="1"/>
    </xf>
    <xf numFmtId="168" fontId="57" fillId="0" borderId="35" xfId="147" applyNumberFormat="1" applyFont="1" applyBorder="1" applyAlignment="1">
      <alignment vertical="top" wrapText="1"/>
    </xf>
    <xf numFmtId="168" fontId="57" fillId="0" borderId="36" xfId="147" applyNumberFormat="1" applyFont="1" applyBorder="1" applyAlignment="1">
      <alignment vertical="top" wrapText="1"/>
    </xf>
    <xf numFmtId="168" fontId="57" fillId="0" borderId="47" xfId="147" applyNumberFormat="1" applyFont="1" applyBorder="1" applyAlignment="1">
      <alignment vertical="top" wrapText="1"/>
    </xf>
    <xf numFmtId="168" fontId="57" fillId="0" borderId="0" xfId="147" applyNumberFormat="1" applyFont="1" applyAlignment="1">
      <alignment vertical="top" wrapText="1"/>
    </xf>
    <xf numFmtId="168" fontId="57" fillId="0" borderId="37" xfId="147" applyNumberFormat="1" applyFont="1" applyBorder="1" applyAlignment="1">
      <alignment vertical="top" wrapText="1"/>
    </xf>
    <xf numFmtId="168" fontId="57" fillId="0" borderId="48" xfId="147" applyNumberFormat="1" applyFont="1" applyBorder="1" applyAlignment="1">
      <alignment vertical="top" wrapText="1"/>
    </xf>
    <xf numFmtId="168" fontId="57" fillId="0" borderId="40" xfId="147" applyNumberFormat="1" applyFont="1" applyBorder="1" applyAlignment="1">
      <alignment vertical="top" wrapText="1"/>
    </xf>
    <xf numFmtId="168" fontId="57" fillId="0" borderId="41" xfId="147" applyNumberFormat="1" applyFont="1" applyBorder="1" applyAlignment="1">
      <alignment vertical="top" wrapText="1"/>
    </xf>
    <xf numFmtId="0" fontId="63" fillId="7" borderId="34" xfId="147" applyFont="1" applyFill="1" applyBorder="1" applyAlignment="1">
      <alignment horizontal="left"/>
    </xf>
    <xf numFmtId="0" fontId="63" fillId="7" borderId="45" xfId="147" applyFont="1" applyFill="1" applyBorder="1" applyAlignment="1">
      <alignment horizontal="left"/>
    </xf>
    <xf numFmtId="0" fontId="62" fillId="7" borderId="34" xfId="147" applyFont="1" applyFill="1" applyBorder="1" applyAlignment="1">
      <alignment horizontal="left"/>
    </xf>
    <xf numFmtId="0" fontId="62" fillId="7" borderId="45" xfId="147" applyFont="1" applyFill="1" applyBorder="1" applyAlignment="1">
      <alignment horizontal="left"/>
    </xf>
    <xf numFmtId="0" fontId="65" fillId="7" borderId="34" xfId="147" applyFont="1" applyFill="1" applyBorder="1" applyAlignment="1">
      <alignment horizontal="left"/>
    </xf>
    <xf numFmtId="0" fontId="65" fillId="7" borderId="45" xfId="147" applyFont="1" applyFill="1" applyBorder="1" applyAlignment="1">
      <alignment horizontal="left"/>
    </xf>
    <xf numFmtId="0" fontId="63" fillId="7" borderId="34" xfId="147" applyFont="1" applyFill="1" applyBorder="1" applyAlignment="1">
      <alignment horizontal="left" vertical="top"/>
    </xf>
    <xf numFmtId="0" fontId="63" fillId="7" borderId="45" xfId="147" applyFont="1" applyFill="1" applyBorder="1" applyAlignment="1">
      <alignment horizontal="left" vertical="top"/>
    </xf>
    <xf numFmtId="1" fontId="1" fillId="0" borderId="25" xfId="8" applyNumberFormat="1" applyFont="1" applyBorder="1" applyAlignment="1">
      <alignment horizontal="left" vertical="top" wrapText="1"/>
    </xf>
    <xf numFmtId="1" fontId="1" fillId="0" borderId="26" xfId="8" applyNumberFormat="1" applyFont="1" applyBorder="1" applyAlignment="1">
      <alignment horizontal="left" vertical="top" wrapText="1"/>
    </xf>
    <xf numFmtId="0" fontId="26" fillId="0" borderId="58" xfId="8" applyFont="1" applyBorder="1" applyAlignment="1">
      <alignment horizontal="center" vertical="center" wrapText="1"/>
    </xf>
    <xf numFmtId="0" fontId="26" fillId="0" borderId="59" xfId="8" applyFont="1" applyBorder="1" applyAlignment="1">
      <alignment horizontal="center" vertical="center" wrapText="1"/>
    </xf>
    <xf numFmtId="1" fontId="1" fillId="5" borderId="25" xfId="8" applyNumberFormat="1" applyFont="1" applyFill="1" applyBorder="1" applyAlignment="1" applyProtection="1">
      <alignment horizontal="left" vertical="top" wrapText="1"/>
      <protection locked="0"/>
    </xf>
    <xf numFmtId="0" fontId="1" fillId="5" borderId="26" xfId="8" applyFont="1" applyFill="1" applyBorder="1" applyAlignment="1" applyProtection="1">
      <alignment horizontal="left" vertical="top" wrapText="1"/>
      <protection locked="0"/>
    </xf>
    <xf numFmtId="0" fontId="1" fillId="5" borderId="27" xfId="8" applyFont="1" applyFill="1" applyBorder="1" applyAlignment="1" applyProtection="1">
      <alignment horizontal="left" vertical="top" wrapText="1"/>
      <protection locked="0"/>
    </xf>
    <xf numFmtId="0" fontId="1" fillId="5" borderId="25" xfId="8" applyFont="1" applyFill="1" applyBorder="1" applyAlignment="1" applyProtection="1">
      <alignment horizontal="center"/>
      <protection locked="0"/>
    </xf>
    <xf numFmtId="0" fontId="1" fillId="5" borderId="26" xfId="8" applyFont="1" applyFill="1" applyBorder="1" applyAlignment="1" applyProtection="1">
      <alignment horizontal="center"/>
      <protection locked="0"/>
    </xf>
    <xf numFmtId="0" fontId="1" fillId="5" borderId="27" xfId="8" applyFont="1" applyFill="1" applyBorder="1" applyAlignment="1" applyProtection="1">
      <alignment horizontal="center"/>
      <protection locked="0"/>
    </xf>
    <xf numFmtId="0" fontId="1" fillId="11" borderId="46" xfId="8" applyFont="1" applyFill="1" applyBorder="1" applyAlignment="1">
      <alignment horizontal="left" vertical="top" wrapText="1"/>
    </xf>
    <xf numFmtId="0" fontId="1" fillId="11" borderId="35" xfId="8" applyFont="1" applyFill="1" applyBorder="1" applyAlignment="1">
      <alignment horizontal="left" vertical="top" wrapText="1"/>
    </xf>
    <xf numFmtId="0" fontId="1" fillId="11" borderId="36" xfId="8" applyFont="1" applyFill="1" applyBorder="1" applyAlignment="1">
      <alignment horizontal="left" vertical="top" wrapText="1"/>
    </xf>
    <xf numFmtId="0" fontId="1" fillId="11" borderId="48" xfId="8" applyFont="1" applyFill="1" applyBorder="1" applyAlignment="1">
      <alignment horizontal="left" vertical="top" wrapText="1"/>
    </xf>
    <xf numFmtId="0" fontId="1" fillId="11" borderId="40" xfId="8" applyFont="1" applyFill="1" applyBorder="1" applyAlignment="1">
      <alignment horizontal="left" vertical="top" wrapText="1"/>
    </xf>
    <xf numFmtId="0" fontId="1" fillId="11" borderId="41" xfId="8" applyFont="1" applyFill="1" applyBorder="1" applyAlignment="1">
      <alignment horizontal="left" vertical="top" wrapText="1"/>
    </xf>
    <xf numFmtId="0" fontId="26" fillId="0" borderId="25" xfId="8" applyFont="1" applyBorder="1" applyAlignment="1">
      <alignment horizontal="left" vertical="top" wrapText="1"/>
    </xf>
    <xf numFmtId="0" fontId="26" fillId="0" borderId="26" xfId="8" applyFont="1" applyBorder="1" applyAlignment="1">
      <alignment horizontal="left" vertical="top" wrapText="1"/>
    </xf>
    <xf numFmtId="0" fontId="26" fillId="0" borderId="3" xfId="8" applyFont="1" applyBorder="1" applyAlignment="1">
      <alignment horizontal="center" vertical="center" wrapText="1"/>
    </xf>
    <xf numFmtId="0" fontId="26" fillId="0" borderId="2" xfId="8" applyFont="1" applyBorder="1" applyAlignment="1">
      <alignment horizontal="center" vertical="center" wrapText="1"/>
    </xf>
    <xf numFmtId="0" fontId="26" fillId="0" borderId="4" xfId="8" applyFont="1" applyBorder="1" applyAlignment="1">
      <alignment horizontal="center" vertical="center" wrapText="1"/>
    </xf>
    <xf numFmtId="0" fontId="26" fillId="0" borderId="5" xfId="8" applyFont="1" applyBorder="1" applyAlignment="1">
      <alignment horizontal="center" vertical="center" wrapText="1"/>
    </xf>
    <xf numFmtId="0" fontId="26" fillId="0" borderId="7" xfId="8" applyFont="1" applyBorder="1" applyAlignment="1">
      <alignment horizontal="center" vertical="center" wrapText="1"/>
    </xf>
    <xf numFmtId="0" fontId="26" fillId="0" borderId="8" xfId="8" applyFont="1" applyBorder="1" applyAlignment="1">
      <alignment horizontal="center" vertical="center" wrapText="1"/>
    </xf>
    <xf numFmtId="0" fontId="1" fillId="0" borderId="3" xfId="8" applyFont="1" applyBorder="1" applyAlignment="1">
      <alignment horizontal="center" vertical="top" wrapText="1"/>
    </xf>
    <xf numFmtId="0" fontId="1" fillId="0" borderId="71" xfId="8" applyFont="1" applyBorder="1" applyAlignment="1">
      <alignment horizontal="center" vertical="top" wrapText="1"/>
    </xf>
    <xf numFmtId="0" fontId="1" fillId="0" borderId="2" xfId="8" applyFont="1" applyBorder="1" applyAlignment="1">
      <alignment horizontal="center" vertical="top" wrapText="1"/>
    </xf>
    <xf numFmtId="0" fontId="1" fillId="0" borderId="4" xfId="8" applyFont="1" applyBorder="1" applyAlignment="1">
      <alignment horizontal="center" vertical="top" wrapText="1"/>
    </xf>
    <xf numFmtId="0" fontId="1" fillId="0" borderId="0" xfId="8" applyFont="1" applyAlignment="1">
      <alignment horizontal="center" vertical="top" wrapText="1"/>
    </xf>
    <xf numFmtId="0" fontId="1" fillId="0" borderId="5" xfId="8" applyFont="1" applyBorder="1" applyAlignment="1">
      <alignment horizontal="center" vertical="top" wrapText="1"/>
    </xf>
    <xf numFmtId="0" fontId="1" fillId="0" borderId="7" xfId="8" applyFont="1" applyBorder="1" applyAlignment="1">
      <alignment horizontal="center" vertical="top" wrapText="1"/>
    </xf>
    <xf numFmtId="0" fontId="1" fillId="0" borderId="6" xfId="8" applyFont="1" applyBorder="1" applyAlignment="1">
      <alignment horizontal="center" vertical="top" wrapText="1"/>
    </xf>
    <xf numFmtId="0" fontId="1" fillId="0" borderId="8" xfId="8" applyFont="1" applyBorder="1" applyAlignment="1">
      <alignment horizontal="center" vertical="top" wrapText="1"/>
    </xf>
    <xf numFmtId="0" fontId="4" fillId="0" borderId="0" xfId="628" applyAlignment="1"/>
    <xf numFmtId="0" fontId="14" fillId="0" borderId="0" xfId="8" applyAlignment="1"/>
    <xf numFmtId="0" fontId="26" fillId="0" borderId="0" xfId="8" applyFont="1" applyAlignment="1">
      <alignment horizontal="center" vertical="center" wrapText="1"/>
    </xf>
    <xf numFmtId="0" fontId="1" fillId="0" borderId="46" xfId="583" applyFont="1" applyBorder="1" applyAlignment="1">
      <alignment horizontal="center" vertical="top" wrapText="1"/>
    </xf>
    <xf numFmtId="0" fontId="1" fillId="0" borderId="35" xfId="583" applyFont="1" applyBorder="1" applyAlignment="1">
      <alignment horizontal="center" vertical="top" wrapText="1"/>
    </xf>
    <xf numFmtId="0" fontId="1" fillId="0" borderId="36" xfId="583" applyFont="1" applyBorder="1" applyAlignment="1">
      <alignment horizontal="center" vertical="top" wrapText="1"/>
    </xf>
    <xf numFmtId="0" fontId="1" fillId="0" borderId="47" xfId="583" applyFont="1" applyBorder="1" applyAlignment="1">
      <alignment horizontal="center" vertical="top" wrapText="1"/>
    </xf>
    <xf numFmtId="0" fontId="1" fillId="0" borderId="0" xfId="583" applyFont="1" applyAlignment="1">
      <alignment horizontal="center" vertical="top" wrapText="1"/>
    </xf>
    <xf numFmtId="0" fontId="1" fillId="0" borderId="37" xfId="583" applyFont="1" applyBorder="1" applyAlignment="1">
      <alignment horizontal="center" vertical="top" wrapText="1"/>
    </xf>
    <xf numFmtId="0" fontId="1" fillId="0" borderId="48" xfId="583" applyFont="1" applyBorder="1" applyAlignment="1">
      <alignment horizontal="center" vertical="top" wrapText="1"/>
    </xf>
    <xf numFmtId="0" fontId="1" fillId="0" borderId="40" xfId="583" applyFont="1" applyBorder="1" applyAlignment="1">
      <alignment horizontal="center" vertical="top" wrapText="1"/>
    </xf>
    <xf numFmtId="0" fontId="1" fillId="0" borderId="41" xfId="583" applyFont="1" applyBorder="1" applyAlignment="1">
      <alignment horizontal="center" vertical="top" wrapText="1"/>
    </xf>
    <xf numFmtId="0" fontId="26" fillId="0" borderId="58" xfId="583" applyFont="1" applyBorder="1" applyAlignment="1">
      <alignment horizontal="left" vertical="top" wrapText="1"/>
    </xf>
    <xf numFmtId="0" fontId="26" fillId="0" borderId="79" xfId="583" applyFont="1" applyBorder="1" applyAlignment="1">
      <alignment horizontal="left" vertical="top" wrapText="1"/>
    </xf>
    <xf numFmtId="0" fontId="26" fillId="0" borderId="59" xfId="583" applyFont="1" applyBorder="1" applyAlignment="1">
      <alignment horizontal="left" vertical="top" wrapText="1"/>
    </xf>
    <xf numFmtId="0" fontId="1" fillId="0" borderId="0" xfId="804" applyFont="1" applyAlignment="1">
      <alignment horizontal="left" wrapText="1"/>
    </xf>
    <xf numFmtId="0" fontId="0" fillId="5" borderId="65" xfId="18" applyFont="1" applyFill="1" applyBorder="1" applyAlignment="1" applyProtection="1">
      <alignment horizontal="left"/>
      <protection locked="0"/>
    </xf>
    <xf numFmtId="0" fontId="0" fillId="5" borderId="66" xfId="18" applyFont="1" applyFill="1" applyBorder="1" applyAlignment="1" applyProtection="1">
      <alignment horizontal="left"/>
      <protection locked="0"/>
    </xf>
    <xf numFmtId="0" fontId="0" fillId="5" borderId="29" xfId="18" applyFont="1" applyFill="1" applyBorder="1" applyAlignment="1" applyProtection="1">
      <alignment horizontal="left"/>
      <protection locked="0"/>
    </xf>
    <xf numFmtId="0" fontId="0" fillId="5" borderId="65" xfId="18" applyFont="1" applyFill="1" applyBorder="1" applyAlignment="1" applyProtection="1">
      <alignment horizontal="center"/>
      <protection locked="0"/>
    </xf>
    <xf numFmtId="0" fontId="0" fillId="5" borderId="66" xfId="18" applyFont="1" applyFill="1" applyBorder="1" applyAlignment="1" applyProtection="1">
      <alignment horizontal="center"/>
      <protection locked="0"/>
    </xf>
    <xf numFmtId="0" fontId="0" fillId="5" borderId="29" xfId="18" applyFont="1" applyFill="1" applyBorder="1" applyAlignment="1" applyProtection="1">
      <alignment horizontal="center"/>
      <protection locked="0"/>
    </xf>
    <xf numFmtId="1" fontId="18" fillId="0" borderId="0" xfId="4" applyNumberFormat="1" applyAlignment="1">
      <alignment horizontal="left"/>
    </xf>
    <xf numFmtId="0" fontId="18" fillId="0" borderId="0" xfId="4" applyAlignment="1">
      <alignment horizontal="left"/>
    </xf>
    <xf numFmtId="168" fontId="17" fillId="13" borderId="39" xfId="4" applyNumberFormat="1" applyFont="1" applyFill="1" applyBorder="1" applyAlignment="1">
      <alignment horizontal="right"/>
    </xf>
    <xf numFmtId="168" fontId="17" fillId="13" borderId="44" xfId="4" applyNumberFormat="1" applyFont="1" applyFill="1" applyBorder="1" applyAlignment="1">
      <alignment horizontal="right"/>
    </xf>
    <xf numFmtId="0" fontId="18" fillId="0" borderId="37" xfId="4" applyBorder="1" applyAlignment="1">
      <alignment horizontal="left"/>
    </xf>
    <xf numFmtId="0" fontId="17" fillId="13" borderId="6" xfId="4" applyFont="1" applyFill="1" applyBorder="1" applyAlignment="1">
      <alignment horizontal="right" wrapText="1"/>
    </xf>
    <xf numFmtId="0" fontId="18" fillId="0" borderId="42" xfId="4" applyBorder="1" applyAlignment="1">
      <alignment horizontal="right"/>
    </xf>
    <xf numFmtId="168" fontId="18" fillId="0" borderId="38" xfId="4" applyNumberFormat="1" applyBorder="1" applyAlignment="1">
      <alignment horizontal="right"/>
    </xf>
    <xf numFmtId="168" fontId="18" fillId="0" borderId="43" xfId="4" applyNumberFormat="1" applyBorder="1" applyAlignment="1">
      <alignment horizontal="right"/>
    </xf>
  </cellXfs>
  <cellStyles count="989">
    <cellStyle name="Comma 2" xfId="9" xr:uid="{00000000-0005-0000-0000-000000000000}"/>
    <cellStyle name="Comma 2 10" xfId="134" xr:uid="{00000000-0005-0000-0000-000001000000}"/>
    <cellStyle name="Comma 2 10 2" xfId="236" xr:uid="{00000000-0005-0000-0000-000002000000}"/>
    <cellStyle name="Comma 2 10 3" xfId="388" xr:uid="{00000000-0005-0000-0000-000003000000}"/>
    <cellStyle name="Comma 2 10 4" xfId="599" xr:uid="{00000000-0005-0000-0000-000004000000}"/>
    <cellStyle name="Comma 2 10 5" xfId="696" xr:uid="{00000000-0005-0000-0000-000005000000}"/>
    <cellStyle name="Comma 2 10 6" xfId="881" xr:uid="{00000000-0005-0000-0000-000006000000}"/>
    <cellStyle name="Comma 2 11" xfId="189" xr:uid="{00000000-0005-0000-0000-000007000000}"/>
    <cellStyle name="Comma 2 12" xfId="345" xr:uid="{00000000-0005-0000-0000-000008000000}"/>
    <cellStyle name="Comma 2 13" xfId="497" xr:uid="{00000000-0005-0000-0000-000009000000}"/>
    <cellStyle name="Comma 2 14" xfId="653" xr:uid="{00000000-0005-0000-0000-00000A000000}"/>
    <cellStyle name="Comma 2 15" xfId="805" xr:uid="{00000000-0005-0000-0000-00000B000000}"/>
    <cellStyle name="Comma 2 2" xfId="20" xr:uid="{00000000-0005-0000-0000-00000C000000}"/>
    <cellStyle name="Comma 2 2 10" xfId="365" xr:uid="{00000000-0005-0000-0000-00000D000000}"/>
    <cellStyle name="Comma 2 2 11" xfId="502" xr:uid="{00000000-0005-0000-0000-00000E000000}"/>
    <cellStyle name="Comma 2 2 12" xfId="673" xr:uid="{00000000-0005-0000-0000-00000F000000}"/>
    <cellStyle name="Comma 2 2 13" xfId="816" xr:uid="{00000000-0005-0000-0000-000010000000}"/>
    <cellStyle name="Comma 2 2 2" xfId="96" xr:uid="{00000000-0005-0000-0000-000011000000}"/>
    <cellStyle name="Comma 2 2 2 2" xfId="135" xr:uid="{00000000-0005-0000-0000-000012000000}"/>
    <cellStyle name="Comma 2 2 2 2 2" xfId="309" xr:uid="{00000000-0005-0000-0000-000013000000}"/>
    <cellStyle name="Comma 2 2 2 2 3" xfId="461" xr:uid="{00000000-0005-0000-0000-000014000000}"/>
    <cellStyle name="Comma 2 2 2 2 4" xfId="643" xr:uid="{00000000-0005-0000-0000-000015000000}"/>
    <cellStyle name="Comma 2 2 2 2 5" xfId="769" xr:uid="{00000000-0005-0000-0000-000016000000}"/>
    <cellStyle name="Comma 2 2 2 2 6" xfId="954" xr:uid="{00000000-0005-0000-0000-000017000000}"/>
    <cellStyle name="Comma 2 2 2 3" xfId="227" xr:uid="{00000000-0005-0000-0000-000018000000}"/>
    <cellStyle name="Comma 2 2 2 4" xfId="379" xr:uid="{00000000-0005-0000-0000-000019000000}"/>
    <cellStyle name="Comma 2 2 2 5" xfId="559" xr:uid="{00000000-0005-0000-0000-00001A000000}"/>
    <cellStyle name="Comma 2 2 2 6" xfId="687" xr:uid="{00000000-0005-0000-0000-00001B000000}"/>
    <cellStyle name="Comma 2 2 2 7" xfId="856" xr:uid="{00000000-0005-0000-0000-00001C000000}"/>
    <cellStyle name="Comma 2 2 3" xfId="75" xr:uid="{00000000-0005-0000-0000-00001D000000}"/>
    <cellStyle name="Comma 2 2 3 2" xfId="289" xr:uid="{00000000-0005-0000-0000-00001E000000}"/>
    <cellStyle name="Comma 2 2 3 2 2" xfId="934" xr:uid="{00000000-0005-0000-0000-00001F000000}"/>
    <cellStyle name="Comma 2 2 3 3" xfId="441" xr:uid="{00000000-0005-0000-0000-000020000000}"/>
    <cellStyle name="Comma 2 2 3 4" xfId="539" xr:uid="{00000000-0005-0000-0000-000021000000}"/>
    <cellStyle name="Comma 2 2 3 5" xfId="749" xr:uid="{00000000-0005-0000-0000-000022000000}"/>
    <cellStyle name="Comma 2 2 3 6" xfId="836" xr:uid="{00000000-0005-0000-0000-000023000000}"/>
    <cellStyle name="Comma 2 2 4" xfId="111" xr:uid="{00000000-0005-0000-0000-000024000000}"/>
    <cellStyle name="Comma 2 2 4 2" xfId="324" xr:uid="{00000000-0005-0000-0000-000025000000}"/>
    <cellStyle name="Comma 2 2 4 2 2" xfId="969" xr:uid="{00000000-0005-0000-0000-000026000000}"/>
    <cellStyle name="Comma 2 2 4 3" xfId="476" xr:uid="{00000000-0005-0000-0000-000027000000}"/>
    <cellStyle name="Comma 2 2 4 4" xfId="574" xr:uid="{00000000-0005-0000-0000-000028000000}"/>
    <cellStyle name="Comma 2 2 4 5" xfId="784" xr:uid="{00000000-0005-0000-0000-000029000000}"/>
    <cellStyle name="Comma 2 2 4 6" xfId="871" xr:uid="{00000000-0005-0000-0000-00002A000000}"/>
    <cellStyle name="Comma 2 2 5" xfId="53" xr:uid="{00000000-0005-0000-0000-00002B000000}"/>
    <cellStyle name="Comma 2 2 5 2" xfId="269" xr:uid="{00000000-0005-0000-0000-00002C000000}"/>
    <cellStyle name="Comma 2 2 5 3" xfId="421" xr:uid="{00000000-0005-0000-0000-00002D000000}"/>
    <cellStyle name="Comma 2 2 5 4" xfId="519" xr:uid="{00000000-0005-0000-0000-00002E000000}"/>
    <cellStyle name="Comma 2 2 5 5" xfId="729" xr:uid="{00000000-0005-0000-0000-00002F000000}"/>
    <cellStyle name="Comma 2 2 5 6" xfId="914" xr:uid="{00000000-0005-0000-0000-000030000000}"/>
    <cellStyle name="Comma 2 2 6" xfId="128" xr:uid="{00000000-0005-0000-0000-000031000000}"/>
    <cellStyle name="Comma 2 2 6 2" xfId="339" xr:uid="{00000000-0005-0000-0000-000032000000}"/>
    <cellStyle name="Comma 2 2 6 3" xfId="491" xr:uid="{00000000-0005-0000-0000-000033000000}"/>
    <cellStyle name="Comma 2 2 6 4" xfId="589" xr:uid="{00000000-0005-0000-0000-000034000000}"/>
    <cellStyle name="Comma 2 2 6 5" xfId="799" xr:uid="{00000000-0005-0000-0000-000035000000}"/>
    <cellStyle name="Comma 2 2 6 6" xfId="984" xr:uid="{00000000-0005-0000-0000-000036000000}"/>
    <cellStyle name="Comma 2 2 7" xfId="34" xr:uid="{00000000-0005-0000-0000-000037000000}"/>
    <cellStyle name="Comma 2 2 7 2" xfId="252" xr:uid="{00000000-0005-0000-0000-000038000000}"/>
    <cellStyle name="Comma 2 2 7 3" xfId="404" xr:uid="{00000000-0005-0000-0000-000039000000}"/>
    <cellStyle name="Comma 2 2 7 4" xfId="615" xr:uid="{00000000-0005-0000-0000-00003A000000}"/>
    <cellStyle name="Comma 2 2 7 5" xfId="712" xr:uid="{00000000-0005-0000-0000-00003B000000}"/>
    <cellStyle name="Comma 2 2 7 6" xfId="897" xr:uid="{00000000-0005-0000-0000-00003C000000}"/>
    <cellStyle name="Comma 2 2 8" xfId="136" xr:uid="{00000000-0005-0000-0000-00003D000000}"/>
    <cellStyle name="Comma 2 2 8 2" xfId="241" xr:uid="{00000000-0005-0000-0000-00003E000000}"/>
    <cellStyle name="Comma 2 2 8 3" xfId="393" xr:uid="{00000000-0005-0000-0000-00003F000000}"/>
    <cellStyle name="Comma 2 2 8 4" xfId="604" xr:uid="{00000000-0005-0000-0000-000040000000}"/>
    <cellStyle name="Comma 2 2 8 5" xfId="701" xr:uid="{00000000-0005-0000-0000-000041000000}"/>
    <cellStyle name="Comma 2 2 8 6" xfId="886" xr:uid="{00000000-0005-0000-0000-000042000000}"/>
    <cellStyle name="Comma 2 2 9" xfId="213" xr:uid="{00000000-0005-0000-0000-000043000000}"/>
    <cellStyle name="Comma 2 3" xfId="47" xr:uid="{00000000-0005-0000-0000-000044000000}"/>
    <cellStyle name="Comma 2 3 2" xfId="91" xr:uid="{00000000-0005-0000-0000-000045000000}"/>
    <cellStyle name="Comma 2 3 2 2" xfId="304" xr:uid="{00000000-0005-0000-0000-000046000000}"/>
    <cellStyle name="Comma 2 3 2 2 2" xfId="949" xr:uid="{00000000-0005-0000-0000-000047000000}"/>
    <cellStyle name="Comma 2 3 2 3" xfId="456" xr:uid="{00000000-0005-0000-0000-000048000000}"/>
    <cellStyle name="Comma 2 3 2 4" xfId="554" xr:uid="{00000000-0005-0000-0000-000049000000}"/>
    <cellStyle name="Comma 2 3 2 5" xfId="764" xr:uid="{00000000-0005-0000-0000-00004A000000}"/>
    <cellStyle name="Comma 2 3 2 6" xfId="851" xr:uid="{00000000-0005-0000-0000-00004B000000}"/>
    <cellStyle name="Comma 2 3 3" xfId="70" xr:uid="{00000000-0005-0000-0000-00004C000000}"/>
    <cellStyle name="Comma 2 3 3 2" xfId="284" xr:uid="{00000000-0005-0000-0000-00004D000000}"/>
    <cellStyle name="Comma 2 3 3 2 2" xfId="929" xr:uid="{00000000-0005-0000-0000-00004E000000}"/>
    <cellStyle name="Comma 2 3 3 3" xfId="436" xr:uid="{00000000-0005-0000-0000-00004F000000}"/>
    <cellStyle name="Comma 2 3 3 4" xfId="534" xr:uid="{00000000-0005-0000-0000-000050000000}"/>
    <cellStyle name="Comma 2 3 3 5" xfId="744" xr:uid="{00000000-0005-0000-0000-000051000000}"/>
    <cellStyle name="Comma 2 3 3 6" xfId="831" xr:uid="{00000000-0005-0000-0000-000052000000}"/>
    <cellStyle name="Comma 2 3 4" xfId="137" xr:uid="{00000000-0005-0000-0000-000053000000}"/>
    <cellStyle name="Comma 2 3 4 2" xfId="264" xr:uid="{00000000-0005-0000-0000-000054000000}"/>
    <cellStyle name="Comma 2 3 4 3" xfId="416" xr:uid="{00000000-0005-0000-0000-000055000000}"/>
    <cellStyle name="Comma 2 3 4 4" xfId="621" xr:uid="{00000000-0005-0000-0000-000056000000}"/>
    <cellStyle name="Comma 2 3 4 5" xfId="724" xr:uid="{00000000-0005-0000-0000-000057000000}"/>
    <cellStyle name="Comma 2 3 4 6" xfId="909" xr:uid="{00000000-0005-0000-0000-000058000000}"/>
    <cellStyle name="Comma 2 3 5" xfId="208" xr:uid="{00000000-0005-0000-0000-000059000000}"/>
    <cellStyle name="Comma 2 3 6" xfId="360" xr:uid="{00000000-0005-0000-0000-00005A000000}"/>
    <cellStyle name="Comma 2 3 7" xfId="514" xr:uid="{00000000-0005-0000-0000-00005B000000}"/>
    <cellStyle name="Comma 2 3 8" xfId="668" xr:uid="{00000000-0005-0000-0000-00005C000000}"/>
    <cellStyle name="Comma 2 3 9" xfId="811" xr:uid="{00000000-0005-0000-0000-00005D000000}"/>
    <cellStyle name="Comma 2 4" xfId="84" xr:uid="{00000000-0005-0000-0000-00005E000000}"/>
    <cellStyle name="Comma 2 4 2" xfId="138" xr:uid="{00000000-0005-0000-0000-00005F000000}"/>
    <cellStyle name="Comma 2 4 2 2" xfId="298" xr:uid="{00000000-0005-0000-0000-000060000000}"/>
    <cellStyle name="Comma 2 4 2 3" xfId="450" xr:uid="{00000000-0005-0000-0000-000061000000}"/>
    <cellStyle name="Comma 2 4 2 4" xfId="637" xr:uid="{00000000-0005-0000-0000-000062000000}"/>
    <cellStyle name="Comma 2 4 2 5" xfId="758" xr:uid="{00000000-0005-0000-0000-000063000000}"/>
    <cellStyle name="Comma 2 4 2 6" xfId="943" xr:uid="{00000000-0005-0000-0000-000064000000}"/>
    <cellStyle name="Comma 2 4 3" xfId="222" xr:uid="{00000000-0005-0000-0000-000065000000}"/>
    <cellStyle name="Comma 2 4 4" xfId="374" xr:uid="{00000000-0005-0000-0000-000066000000}"/>
    <cellStyle name="Comma 2 4 5" xfId="548" xr:uid="{00000000-0005-0000-0000-000067000000}"/>
    <cellStyle name="Comma 2 4 6" xfId="682" xr:uid="{00000000-0005-0000-0000-000068000000}"/>
    <cellStyle name="Comma 2 4 7" xfId="845" xr:uid="{00000000-0005-0000-0000-000069000000}"/>
    <cellStyle name="Comma 2 5" xfId="63" xr:uid="{00000000-0005-0000-0000-00006A000000}"/>
    <cellStyle name="Comma 2 5 2" xfId="278" xr:uid="{00000000-0005-0000-0000-00006B000000}"/>
    <cellStyle name="Comma 2 5 2 2" xfId="923" xr:uid="{00000000-0005-0000-0000-00006C000000}"/>
    <cellStyle name="Comma 2 5 3" xfId="430" xr:uid="{00000000-0005-0000-0000-00006D000000}"/>
    <cellStyle name="Comma 2 5 4" xfId="528" xr:uid="{00000000-0005-0000-0000-00006E000000}"/>
    <cellStyle name="Comma 2 5 5" xfId="738" xr:uid="{00000000-0005-0000-0000-00006F000000}"/>
    <cellStyle name="Comma 2 5 6" xfId="825" xr:uid="{00000000-0005-0000-0000-000070000000}"/>
    <cellStyle name="Comma 2 6" xfId="106" xr:uid="{00000000-0005-0000-0000-000071000000}"/>
    <cellStyle name="Comma 2 6 2" xfId="319" xr:uid="{00000000-0005-0000-0000-000072000000}"/>
    <cellStyle name="Comma 2 6 2 2" xfId="964" xr:uid="{00000000-0005-0000-0000-000073000000}"/>
    <cellStyle name="Comma 2 6 3" xfId="471" xr:uid="{00000000-0005-0000-0000-000074000000}"/>
    <cellStyle name="Comma 2 6 4" xfId="569" xr:uid="{00000000-0005-0000-0000-000075000000}"/>
    <cellStyle name="Comma 2 6 5" xfId="779" xr:uid="{00000000-0005-0000-0000-000076000000}"/>
    <cellStyle name="Comma 2 6 6" xfId="866" xr:uid="{00000000-0005-0000-0000-000077000000}"/>
    <cellStyle name="Comma 2 7" xfId="40" xr:uid="{00000000-0005-0000-0000-000078000000}"/>
    <cellStyle name="Comma 2 7 2" xfId="258" xr:uid="{00000000-0005-0000-0000-000079000000}"/>
    <cellStyle name="Comma 2 7 3" xfId="410" xr:uid="{00000000-0005-0000-0000-00007A000000}"/>
    <cellStyle name="Comma 2 7 4" xfId="508" xr:uid="{00000000-0005-0000-0000-00007B000000}"/>
    <cellStyle name="Comma 2 7 5" xfId="718" xr:uid="{00000000-0005-0000-0000-00007C000000}"/>
    <cellStyle name="Comma 2 7 6" xfId="903" xr:uid="{00000000-0005-0000-0000-00007D000000}"/>
    <cellStyle name="Comma 2 8" xfId="123" xr:uid="{00000000-0005-0000-0000-00007E000000}"/>
    <cellStyle name="Comma 2 8 2" xfId="334" xr:uid="{00000000-0005-0000-0000-00007F000000}"/>
    <cellStyle name="Comma 2 8 3" xfId="486" xr:uid="{00000000-0005-0000-0000-000080000000}"/>
    <cellStyle name="Comma 2 8 4" xfId="584" xr:uid="{00000000-0005-0000-0000-000081000000}"/>
    <cellStyle name="Comma 2 8 5" xfId="794" xr:uid="{00000000-0005-0000-0000-000082000000}"/>
    <cellStyle name="Comma 2 8 6" xfId="979" xr:uid="{00000000-0005-0000-0000-000083000000}"/>
    <cellStyle name="Comma 2 9" xfId="28" xr:uid="{00000000-0005-0000-0000-000084000000}"/>
    <cellStyle name="Comma 2 9 2" xfId="247" xr:uid="{00000000-0005-0000-0000-000085000000}"/>
    <cellStyle name="Comma 2 9 3" xfId="399" xr:uid="{00000000-0005-0000-0000-000086000000}"/>
    <cellStyle name="Comma 2 9 4" xfId="610" xr:uid="{00000000-0005-0000-0000-000087000000}"/>
    <cellStyle name="Comma 2 9 5" xfId="707" xr:uid="{00000000-0005-0000-0000-000088000000}"/>
    <cellStyle name="Comma 2 9 6" xfId="892" xr:uid="{00000000-0005-0000-0000-000089000000}"/>
    <cellStyle name="Comma 3" xfId="17" xr:uid="{00000000-0005-0000-0000-00008A000000}"/>
    <cellStyle name="Comma 4" xfId="120" xr:uid="{00000000-0005-0000-0000-00008B000000}"/>
    <cellStyle name="Comma 5" xfId="2" xr:uid="{00000000-0005-0000-0000-00008C000000}"/>
    <cellStyle name="Comma 6" xfId="10" xr:uid="{00000000-0005-0000-0000-00008D000000}"/>
    <cellStyle name="Currency 2" xfId="133" xr:uid="{00000000-0005-0000-0000-00008E000000}"/>
    <cellStyle name="Hyperkobling" xfId="3" builtinId="8"/>
    <cellStyle name="Hyperkobling 2" xfId="139" xr:uid="{00000000-0005-0000-0000-000090000000}"/>
    <cellStyle name="Hyperkobling 3" xfId="140" xr:uid="{00000000-0005-0000-0000-000091000000}"/>
    <cellStyle name="Hyperlink 2" xfId="141" xr:uid="{00000000-0005-0000-0000-000092000000}"/>
    <cellStyle name="Komma" xfId="1" builtinId="3"/>
    <cellStyle name="Komma 2" xfId="185" xr:uid="{00000000-0005-0000-0000-000094000000}"/>
    <cellStyle name="Merknad" xfId="7" builtinId="10"/>
    <cellStyle name="Merknad 2" xfId="142" xr:uid="{00000000-0005-0000-0000-000096000000}"/>
    <cellStyle name="Merknad 2 2" xfId="192" xr:uid="{00000000-0005-0000-0000-000097000000}"/>
    <cellStyle name="Merknad 2 3" xfId="348" xr:uid="{00000000-0005-0000-0000-000098000000}"/>
    <cellStyle name="Merknad 2 4" xfId="594" xr:uid="{00000000-0005-0000-0000-000099000000}"/>
    <cellStyle name="Merknad 2 5" xfId="656" xr:uid="{00000000-0005-0000-0000-00009A000000}"/>
    <cellStyle name="Merknad 3" xfId="186" xr:uid="{00000000-0005-0000-0000-00009B000000}"/>
    <cellStyle name="Normal" xfId="0" builtinId="0"/>
    <cellStyle name="Normal 2" xfId="4" xr:uid="{00000000-0005-0000-0000-00009D000000}"/>
    <cellStyle name="Normal 2 2" xfId="61" xr:uid="{00000000-0005-0000-0000-00009E000000}"/>
    <cellStyle name="Normal 2 2 2" xfId="103" xr:uid="{00000000-0005-0000-0000-00009F000000}"/>
    <cellStyle name="Normal 2 2 2 2" xfId="143" xr:uid="{00000000-0005-0000-0000-0000A0000000}"/>
    <cellStyle name="Normal 2 2 2 2 2" xfId="316" xr:uid="{00000000-0005-0000-0000-0000A1000000}"/>
    <cellStyle name="Normal 2 2 2 2 3" xfId="468" xr:uid="{00000000-0005-0000-0000-0000A2000000}"/>
    <cellStyle name="Normal 2 2 2 2 4" xfId="648" xr:uid="{00000000-0005-0000-0000-0000A3000000}"/>
    <cellStyle name="Normal 2 2 2 2 5" xfId="776" xr:uid="{00000000-0005-0000-0000-0000A4000000}"/>
    <cellStyle name="Normal 2 2 2 2 6" xfId="961" xr:uid="{00000000-0005-0000-0000-0000A5000000}"/>
    <cellStyle name="Normal 2 2 2 3" xfId="206" xr:uid="{00000000-0005-0000-0000-0000A6000000}"/>
    <cellStyle name="Normal 2 2 2 4" xfId="358" xr:uid="{00000000-0005-0000-0000-0000A7000000}"/>
    <cellStyle name="Normal 2 2 2 5" xfId="566" xr:uid="{00000000-0005-0000-0000-0000A8000000}"/>
    <cellStyle name="Normal 2 2 2 6" xfId="666" xr:uid="{00000000-0005-0000-0000-0000A9000000}"/>
    <cellStyle name="Normal 2 2 2 7" xfId="863" xr:uid="{00000000-0005-0000-0000-0000AA000000}"/>
    <cellStyle name="Normal 2 2 3" xfId="82" xr:uid="{00000000-0005-0000-0000-0000AB000000}"/>
    <cellStyle name="Normal 2 2 3 2" xfId="144" xr:uid="{00000000-0005-0000-0000-0000AC000000}"/>
    <cellStyle name="Normal 2 2 3 2 2" xfId="296" xr:uid="{00000000-0005-0000-0000-0000AD000000}"/>
    <cellStyle name="Normal 2 2 3 2 3" xfId="448" xr:uid="{00000000-0005-0000-0000-0000AE000000}"/>
    <cellStyle name="Normal 2 2 3 2 4" xfId="635" xr:uid="{00000000-0005-0000-0000-0000AF000000}"/>
    <cellStyle name="Normal 2 2 3 2 5" xfId="756" xr:uid="{00000000-0005-0000-0000-0000B0000000}"/>
    <cellStyle name="Normal 2 2 3 2 6" xfId="941" xr:uid="{00000000-0005-0000-0000-0000B1000000}"/>
    <cellStyle name="Normal 2 2 3 3" xfId="220" xr:uid="{00000000-0005-0000-0000-0000B2000000}"/>
    <cellStyle name="Normal 2 2 3 4" xfId="372" xr:uid="{00000000-0005-0000-0000-0000B3000000}"/>
    <cellStyle name="Normal 2 2 3 5" xfId="546" xr:uid="{00000000-0005-0000-0000-0000B4000000}"/>
    <cellStyle name="Normal 2 2 3 6" xfId="680" xr:uid="{00000000-0005-0000-0000-0000B5000000}"/>
    <cellStyle name="Normal 2 2 3 7" xfId="843" xr:uid="{00000000-0005-0000-0000-0000B6000000}"/>
    <cellStyle name="Normal 2 2 4" xfId="119" xr:uid="{00000000-0005-0000-0000-0000B7000000}"/>
    <cellStyle name="Normal 2 2 4 2" xfId="145" xr:uid="{00000000-0005-0000-0000-0000B8000000}"/>
    <cellStyle name="Normal 2 2 4 2 2" xfId="331" xr:uid="{00000000-0005-0000-0000-0000B9000000}"/>
    <cellStyle name="Normal 2 2 4 2 3" xfId="483" xr:uid="{00000000-0005-0000-0000-0000BA000000}"/>
    <cellStyle name="Normal 2 2 4 2 4" xfId="651" xr:uid="{00000000-0005-0000-0000-0000BB000000}"/>
    <cellStyle name="Normal 2 2 4 2 5" xfId="791" xr:uid="{00000000-0005-0000-0000-0000BC000000}"/>
    <cellStyle name="Normal 2 2 4 2 6" xfId="976" xr:uid="{00000000-0005-0000-0000-0000BD000000}"/>
    <cellStyle name="Normal 2 2 4 3" xfId="234" xr:uid="{00000000-0005-0000-0000-0000BE000000}"/>
    <cellStyle name="Normal 2 2 4 4" xfId="386" xr:uid="{00000000-0005-0000-0000-0000BF000000}"/>
    <cellStyle name="Normal 2 2 4 5" xfId="581" xr:uid="{00000000-0005-0000-0000-0000C0000000}"/>
    <cellStyle name="Normal 2 2 4 6" xfId="694" xr:uid="{00000000-0005-0000-0000-0000C1000000}"/>
    <cellStyle name="Normal 2 2 4 7" xfId="878" xr:uid="{00000000-0005-0000-0000-0000C2000000}"/>
    <cellStyle name="Normal 2 2 5" xfId="146" xr:uid="{00000000-0005-0000-0000-0000C3000000}"/>
    <cellStyle name="Normal 2 2 5 2" xfId="276" xr:uid="{00000000-0005-0000-0000-0000C4000000}"/>
    <cellStyle name="Normal 2 2 5 3" xfId="428" xr:uid="{00000000-0005-0000-0000-0000C5000000}"/>
    <cellStyle name="Normal 2 2 5 4" xfId="628" xr:uid="{00000000-0005-0000-0000-0000C6000000}"/>
    <cellStyle name="Normal 2 2 5 5" xfId="736" xr:uid="{00000000-0005-0000-0000-0000C7000000}"/>
    <cellStyle name="Normal 2 2 5 6" xfId="921" xr:uid="{00000000-0005-0000-0000-0000C8000000}"/>
    <cellStyle name="Normal 2 2 6" xfId="193" xr:uid="{00000000-0005-0000-0000-0000C9000000}"/>
    <cellStyle name="Normal 2 2 7" xfId="526" xr:uid="{00000000-0005-0000-0000-0000CA000000}"/>
    <cellStyle name="Normal 2 2 8" xfId="823" xr:uid="{00000000-0005-0000-0000-0000CB000000}"/>
    <cellStyle name="Normal 3" xfId="8" xr:uid="{00000000-0005-0000-0000-0000CC000000}"/>
    <cellStyle name="Normal 3 10" xfId="122" xr:uid="{00000000-0005-0000-0000-0000CD000000}"/>
    <cellStyle name="Normal 3 10 2" xfId="333" xr:uid="{00000000-0005-0000-0000-0000CE000000}"/>
    <cellStyle name="Normal 3 10 3" xfId="485" xr:uid="{00000000-0005-0000-0000-0000CF000000}"/>
    <cellStyle name="Normal 3 10 4" xfId="583" xr:uid="{00000000-0005-0000-0000-0000D0000000}"/>
    <cellStyle name="Normal 3 10 5" xfId="793" xr:uid="{00000000-0005-0000-0000-0000D1000000}"/>
    <cellStyle name="Normal 3 10 6" xfId="978" xr:uid="{00000000-0005-0000-0000-0000D2000000}"/>
    <cellStyle name="Normal 3 11" xfId="27" xr:uid="{00000000-0005-0000-0000-0000D3000000}"/>
    <cellStyle name="Normal 3 11 2" xfId="246" xr:uid="{00000000-0005-0000-0000-0000D4000000}"/>
    <cellStyle name="Normal 3 11 3" xfId="398" xr:uid="{00000000-0005-0000-0000-0000D5000000}"/>
    <cellStyle name="Normal 3 11 4" xfId="609" xr:uid="{00000000-0005-0000-0000-0000D6000000}"/>
    <cellStyle name="Normal 3 11 5" xfId="706" xr:uid="{00000000-0005-0000-0000-0000D7000000}"/>
    <cellStyle name="Normal 3 11 6" xfId="891" xr:uid="{00000000-0005-0000-0000-0000D8000000}"/>
    <cellStyle name="Normal 3 12" xfId="147" xr:uid="{00000000-0005-0000-0000-0000D9000000}"/>
    <cellStyle name="Normal 3 12 2" xfId="235" xr:uid="{00000000-0005-0000-0000-0000DA000000}"/>
    <cellStyle name="Normal 3 12 3" xfId="387" xr:uid="{00000000-0005-0000-0000-0000DB000000}"/>
    <cellStyle name="Normal 3 12 4" xfId="598" xr:uid="{00000000-0005-0000-0000-0000DC000000}"/>
    <cellStyle name="Normal 3 12 5" xfId="695" xr:uid="{00000000-0005-0000-0000-0000DD000000}"/>
    <cellStyle name="Normal 3 12 6" xfId="880" xr:uid="{00000000-0005-0000-0000-0000DE000000}"/>
    <cellStyle name="Normal 3 13" xfId="188" xr:uid="{00000000-0005-0000-0000-0000DF000000}"/>
    <cellStyle name="Normal 3 14" xfId="344" xr:uid="{00000000-0005-0000-0000-0000E0000000}"/>
    <cellStyle name="Normal 3 15" xfId="496" xr:uid="{00000000-0005-0000-0000-0000E1000000}"/>
    <cellStyle name="Normal 3 16" xfId="652" xr:uid="{00000000-0005-0000-0000-0000E2000000}"/>
    <cellStyle name="Normal 3 17" xfId="804" xr:uid="{00000000-0005-0000-0000-0000E3000000}"/>
    <cellStyle name="Normal 3 2" xfId="15" xr:uid="{00000000-0005-0000-0000-0000E4000000}"/>
    <cellStyle name="Normal 3 2 10" xfId="31" xr:uid="{00000000-0005-0000-0000-0000E5000000}"/>
    <cellStyle name="Normal 3 2 10 2" xfId="249" xr:uid="{00000000-0005-0000-0000-0000E6000000}"/>
    <cellStyle name="Normal 3 2 10 3" xfId="401" xr:uid="{00000000-0005-0000-0000-0000E7000000}"/>
    <cellStyle name="Normal 3 2 10 4" xfId="612" xr:uid="{00000000-0005-0000-0000-0000E8000000}"/>
    <cellStyle name="Normal 3 2 10 5" xfId="709" xr:uid="{00000000-0005-0000-0000-0000E9000000}"/>
    <cellStyle name="Normal 3 2 10 6" xfId="894" xr:uid="{00000000-0005-0000-0000-0000EA000000}"/>
    <cellStyle name="Normal 3 2 11" xfId="148" xr:uid="{00000000-0005-0000-0000-0000EB000000}"/>
    <cellStyle name="Normal 3 2 11 2" xfId="238" xr:uid="{00000000-0005-0000-0000-0000EC000000}"/>
    <cellStyle name="Normal 3 2 11 3" xfId="390" xr:uid="{00000000-0005-0000-0000-0000ED000000}"/>
    <cellStyle name="Normal 3 2 11 4" xfId="601" xr:uid="{00000000-0005-0000-0000-0000EE000000}"/>
    <cellStyle name="Normal 3 2 11 5" xfId="698" xr:uid="{00000000-0005-0000-0000-0000EF000000}"/>
    <cellStyle name="Normal 3 2 11 6" xfId="883" xr:uid="{00000000-0005-0000-0000-0000F0000000}"/>
    <cellStyle name="Normal 3 2 12" xfId="194" xr:uid="{00000000-0005-0000-0000-0000F1000000}"/>
    <cellStyle name="Normal 3 2 13" xfId="499" xr:uid="{00000000-0005-0000-0000-0000F2000000}"/>
    <cellStyle name="Normal 3 2 14" xfId="808" xr:uid="{00000000-0005-0000-0000-0000F3000000}"/>
    <cellStyle name="Normal 3 2 2" xfId="22" xr:uid="{00000000-0005-0000-0000-0000F4000000}"/>
    <cellStyle name="Normal 3 2 2 10" xfId="504" xr:uid="{00000000-0005-0000-0000-0000F5000000}"/>
    <cellStyle name="Normal 3 2 2 11" xfId="818" xr:uid="{00000000-0005-0000-0000-0000F6000000}"/>
    <cellStyle name="Normal 3 2 2 2" xfId="98" xr:uid="{00000000-0005-0000-0000-0000F7000000}"/>
    <cellStyle name="Normal 3 2 2 2 2" xfId="149" xr:uid="{00000000-0005-0000-0000-0000F8000000}"/>
    <cellStyle name="Normal 3 2 2 2 2 2" xfId="311" xr:uid="{00000000-0005-0000-0000-0000F9000000}"/>
    <cellStyle name="Normal 3 2 2 2 2 3" xfId="463" xr:uid="{00000000-0005-0000-0000-0000FA000000}"/>
    <cellStyle name="Normal 3 2 2 2 2 4" xfId="645" xr:uid="{00000000-0005-0000-0000-0000FB000000}"/>
    <cellStyle name="Normal 3 2 2 2 2 5" xfId="771" xr:uid="{00000000-0005-0000-0000-0000FC000000}"/>
    <cellStyle name="Normal 3 2 2 2 2 6" xfId="956" xr:uid="{00000000-0005-0000-0000-0000FD000000}"/>
    <cellStyle name="Normal 3 2 2 2 3" xfId="215" xr:uid="{00000000-0005-0000-0000-0000FE000000}"/>
    <cellStyle name="Normal 3 2 2 2 4" xfId="367" xr:uid="{00000000-0005-0000-0000-0000FF000000}"/>
    <cellStyle name="Normal 3 2 2 2 5" xfId="561" xr:uid="{00000000-0005-0000-0000-000000010000}"/>
    <cellStyle name="Normal 3 2 2 2 6" xfId="675" xr:uid="{00000000-0005-0000-0000-000001010000}"/>
    <cellStyle name="Normal 3 2 2 2 7" xfId="858" xr:uid="{00000000-0005-0000-0000-000002010000}"/>
    <cellStyle name="Normal 3 2 2 3" xfId="77" xr:uid="{00000000-0005-0000-0000-000003010000}"/>
    <cellStyle name="Normal 3 2 2 3 2" xfId="150" xr:uid="{00000000-0005-0000-0000-000004010000}"/>
    <cellStyle name="Normal 3 2 2 3 2 2" xfId="291" xr:uid="{00000000-0005-0000-0000-000005010000}"/>
    <cellStyle name="Normal 3 2 2 3 2 3" xfId="443" xr:uid="{00000000-0005-0000-0000-000006010000}"/>
    <cellStyle name="Normal 3 2 2 3 2 4" xfId="633" xr:uid="{00000000-0005-0000-0000-000007010000}"/>
    <cellStyle name="Normal 3 2 2 3 2 5" xfId="751" xr:uid="{00000000-0005-0000-0000-000008010000}"/>
    <cellStyle name="Normal 3 2 2 3 2 6" xfId="936" xr:uid="{00000000-0005-0000-0000-000009010000}"/>
    <cellStyle name="Normal 3 2 2 3 3" xfId="229" xr:uid="{00000000-0005-0000-0000-00000A010000}"/>
    <cellStyle name="Normal 3 2 2 3 4" xfId="381" xr:uid="{00000000-0005-0000-0000-00000B010000}"/>
    <cellStyle name="Normal 3 2 2 3 5" xfId="541" xr:uid="{00000000-0005-0000-0000-00000C010000}"/>
    <cellStyle name="Normal 3 2 2 3 6" xfId="689" xr:uid="{00000000-0005-0000-0000-00000D010000}"/>
    <cellStyle name="Normal 3 2 2 3 7" xfId="838" xr:uid="{00000000-0005-0000-0000-00000E010000}"/>
    <cellStyle name="Normal 3 2 2 4" xfId="113" xr:uid="{00000000-0005-0000-0000-00000F010000}"/>
    <cellStyle name="Normal 3 2 2 4 2" xfId="326" xr:uid="{00000000-0005-0000-0000-000010010000}"/>
    <cellStyle name="Normal 3 2 2 4 2 2" xfId="971" xr:uid="{00000000-0005-0000-0000-000011010000}"/>
    <cellStyle name="Normal 3 2 2 4 3" xfId="478" xr:uid="{00000000-0005-0000-0000-000012010000}"/>
    <cellStyle name="Normal 3 2 2 4 4" xfId="576" xr:uid="{00000000-0005-0000-0000-000013010000}"/>
    <cellStyle name="Normal 3 2 2 4 5" xfId="786" xr:uid="{00000000-0005-0000-0000-000014010000}"/>
    <cellStyle name="Normal 3 2 2 4 6" xfId="873" xr:uid="{00000000-0005-0000-0000-000015010000}"/>
    <cellStyle name="Normal 3 2 2 5" xfId="55" xr:uid="{00000000-0005-0000-0000-000016010000}"/>
    <cellStyle name="Normal 3 2 2 5 2" xfId="271" xr:uid="{00000000-0005-0000-0000-000017010000}"/>
    <cellStyle name="Normal 3 2 2 5 3" xfId="423" xr:uid="{00000000-0005-0000-0000-000018010000}"/>
    <cellStyle name="Normal 3 2 2 5 4" xfId="521" xr:uid="{00000000-0005-0000-0000-000019010000}"/>
    <cellStyle name="Normal 3 2 2 5 5" xfId="731" xr:uid="{00000000-0005-0000-0000-00001A010000}"/>
    <cellStyle name="Normal 3 2 2 5 6" xfId="916" xr:uid="{00000000-0005-0000-0000-00001B010000}"/>
    <cellStyle name="Normal 3 2 2 6" xfId="130" xr:uid="{00000000-0005-0000-0000-00001C010000}"/>
    <cellStyle name="Normal 3 2 2 6 2" xfId="341" xr:uid="{00000000-0005-0000-0000-00001D010000}"/>
    <cellStyle name="Normal 3 2 2 6 3" xfId="493" xr:uid="{00000000-0005-0000-0000-00001E010000}"/>
    <cellStyle name="Normal 3 2 2 6 4" xfId="591" xr:uid="{00000000-0005-0000-0000-00001F010000}"/>
    <cellStyle name="Normal 3 2 2 6 5" xfId="801" xr:uid="{00000000-0005-0000-0000-000020010000}"/>
    <cellStyle name="Normal 3 2 2 6 6" xfId="986" xr:uid="{00000000-0005-0000-0000-000021010000}"/>
    <cellStyle name="Normal 3 2 2 7" xfId="36" xr:uid="{00000000-0005-0000-0000-000022010000}"/>
    <cellStyle name="Normal 3 2 2 7 2" xfId="254" xr:uid="{00000000-0005-0000-0000-000023010000}"/>
    <cellStyle name="Normal 3 2 2 7 3" xfId="406" xr:uid="{00000000-0005-0000-0000-000024010000}"/>
    <cellStyle name="Normal 3 2 2 7 4" xfId="617" xr:uid="{00000000-0005-0000-0000-000025010000}"/>
    <cellStyle name="Normal 3 2 2 7 5" xfId="714" xr:uid="{00000000-0005-0000-0000-000026010000}"/>
    <cellStyle name="Normal 3 2 2 7 6" xfId="899" xr:uid="{00000000-0005-0000-0000-000027010000}"/>
    <cellStyle name="Normal 3 2 2 8" xfId="151" xr:uid="{00000000-0005-0000-0000-000028010000}"/>
    <cellStyle name="Normal 3 2 2 8 2" xfId="243" xr:uid="{00000000-0005-0000-0000-000029010000}"/>
    <cellStyle name="Normal 3 2 2 8 3" xfId="395" xr:uid="{00000000-0005-0000-0000-00002A010000}"/>
    <cellStyle name="Normal 3 2 2 8 4" xfId="606" xr:uid="{00000000-0005-0000-0000-00002B010000}"/>
    <cellStyle name="Normal 3 2 2 8 5" xfId="703" xr:uid="{00000000-0005-0000-0000-00002C010000}"/>
    <cellStyle name="Normal 3 2 2 8 6" xfId="888" xr:uid="{00000000-0005-0000-0000-00002D010000}"/>
    <cellStyle name="Normal 3 2 2 9" xfId="205" xr:uid="{00000000-0005-0000-0000-00002E010000}"/>
    <cellStyle name="Normal 3 2 3" xfId="50" xr:uid="{00000000-0005-0000-0000-00002F010000}"/>
    <cellStyle name="Normal 3 2 3 2" xfId="93" xr:uid="{00000000-0005-0000-0000-000030010000}"/>
    <cellStyle name="Normal 3 2 3 2 2" xfId="306" xr:uid="{00000000-0005-0000-0000-000031010000}"/>
    <cellStyle name="Normal 3 2 3 2 2 2" xfId="951" xr:uid="{00000000-0005-0000-0000-000032010000}"/>
    <cellStyle name="Normal 3 2 3 2 3" xfId="458" xr:uid="{00000000-0005-0000-0000-000033010000}"/>
    <cellStyle name="Normal 3 2 3 2 4" xfId="556" xr:uid="{00000000-0005-0000-0000-000034010000}"/>
    <cellStyle name="Normal 3 2 3 2 5" xfId="766" xr:uid="{00000000-0005-0000-0000-000035010000}"/>
    <cellStyle name="Normal 3 2 3 2 6" xfId="853" xr:uid="{00000000-0005-0000-0000-000036010000}"/>
    <cellStyle name="Normal 3 2 3 3" xfId="72" xr:uid="{00000000-0005-0000-0000-000037010000}"/>
    <cellStyle name="Normal 3 2 3 3 2" xfId="286" xr:uid="{00000000-0005-0000-0000-000038010000}"/>
    <cellStyle name="Normal 3 2 3 3 2 2" xfId="931" xr:uid="{00000000-0005-0000-0000-000039010000}"/>
    <cellStyle name="Normal 3 2 3 3 3" xfId="438" xr:uid="{00000000-0005-0000-0000-00003A010000}"/>
    <cellStyle name="Normal 3 2 3 3 4" xfId="536" xr:uid="{00000000-0005-0000-0000-00003B010000}"/>
    <cellStyle name="Normal 3 2 3 3 5" xfId="746" xr:uid="{00000000-0005-0000-0000-00003C010000}"/>
    <cellStyle name="Normal 3 2 3 3 6" xfId="833" xr:uid="{00000000-0005-0000-0000-00003D010000}"/>
    <cellStyle name="Normal 3 2 3 4" xfId="118" xr:uid="{00000000-0005-0000-0000-00003E010000}"/>
    <cellStyle name="Normal 3 2 3 5" xfId="152" xr:uid="{00000000-0005-0000-0000-00003F010000}"/>
    <cellStyle name="Normal 3 2 3 5 2" xfId="266" xr:uid="{00000000-0005-0000-0000-000040010000}"/>
    <cellStyle name="Normal 3 2 3 5 3" xfId="418" xr:uid="{00000000-0005-0000-0000-000041010000}"/>
    <cellStyle name="Normal 3 2 3 5 4" xfId="623" xr:uid="{00000000-0005-0000-0000-000042010000}"/>
    <cellStyle name="Normal 3 2 3 5 5" xfId="726" xr:uid="{00000000-0005-0000-0000-000043010000}"/>
    <cellStyle name="Normal 3 2 3 5 6" xfId="911" xr:uid="{00000000-0005-0000-0000-000044010000}"/>
    <cellStyle name="Normal 3 2 3 6" xfId="516" xr:uid="{00000000-0005-0000-0000-000045010000}"/>
    <cellStyle name="Normal 3 2 3 7" xfId="813" xr:uid="{00000000-0005-0000-0000-000046010000}"/>
    <cellStyle name="Normal 3 2 4" xfId="60" xr:uid="{00000000-0005-0000-0000-000047010000}"/>
    <cellStyle name="Normal 3 2 4 2" xfId="153" xr:uid="{00000000-0005-0000-0000-000048010000}"/>
    <cellStyle name="Normal 3 2 4 3" xfId="210" xr:uid="{00000000-0005-0000-0000-000049010000}"/>
    <cellStyle name="Normal 3 2 4 4" xfId="362" xr:uid="{00000000-0005-0000-0000-00004A010000}"/>
    <cellStyle name="Normal 3 2 4 5" xfId="597" xr:uid="{00000000-0005-0000-0000-00004B010000}"/>
    <cellStyle name="Normal 3 2 4 6" xfId="670" xr:uid="{00000000-0005-0000-0000-00004C010000}"/>
    <cellStyle name="Normal 3 2 5" xfId="88" xr:uid="{00000000-0005-0000-0000-00004D010000}"/>
    <cellStyle name="Normal 3 2 5 2" xfId="154" xr:uid="{00000000-0005-0000-0000-00004E010000}"/>
    <cellStyle name="Normal 3 2 5 2 2" xfId="301" xr:uid="{00000000-0005-0000-0000-00004F010000}"/>
    <cellStyle name="Normal 3 2 5 2 3" xfId="453" xr:uid="{00000000-0005-0000-0000-000050010000}"/>
    <cellStyle name="Normal 3 2 5 2 4" xfId="639" xr:uid="{00000000-0005-0000-0000-000051010000}"/>
    <cellStyle name="Normal 3 2 5 2 5" xfId="761" xr:uid="{00000000-0005-0000-0000-000052010000}"/>
    <cellStyle name="Normal 3 2 5 2 6" xfId="946" xr:uid="{00000000-0005-0000-0000-000053010000}"/>
    <cellStyle name="Normal 3 2 5 3" xfId="224" xr:uid="{00000000-0005-0000-0000-000054010000}"/>
    <cellStyle name="Normal 3 2 5 4" xfId="376" xr:uid="{00000000-0005-0000-0000-000055010000}"/>
    <cellStyle name="Normal 3 2 5 5" xfId="551" xr:uid="{00000000-0005-0000-0000-000056010000}"/>
    <cellStyle name="Normal 3 2 5 6" xfId="684" xr:uid="{00000000-0005-0000-0000-000057010000}"/>
    <cellStyle name="Normal 3 2 5 7" xfId="848" xr:uid="{00000000-0005-0000-0000-000058010000}"/>
    <cellStyle name="Normal 3 2 6" xfId="67" xr:uid="{00000000-0005-0000-0000-000059010000}"/>
    <cellStyle name="Normal 3 2 6 2" xfId="281" xr:uid="{00000000-0005-0000-0000-00005A010000}"/>
    <cellStyle name="Normal 3 2 6 2 2" xfId="926" xr:uid="{00000000-0005-0000-0000-00005B010000}"/>
    <cellStyle name="Normal 3 2 6 3" xfId="433" xr:uid="{00000000-0005-0000-0000-00005C010000}"/>
    <cellStyle name="Normal 3 2 6 4" xfId="531" xr:uid="{00000000-0005-0000-0000-00005D010000}"/>
    <cellStyle name="Normal 3 2 6 5" xfId="741" xr:uid="{00000000-0005-0000-0000-00005E010000}"/>
    <cellStyle name="Normal 3 2 6 6" xfId="828" xr:uid="{00000000-0005-0000-0000-00005F010000}"/>
    <cellStyle name="Normal 3 2 7" xfId="108" xr:uid="{00000000-0005-0000-0000-000060010000}"/>
    <cellStyle name="Normal 3 2 7 2" xfId="321" xr:uid="{00000000-0005-0000-0000-000061010000}"/>
    <cellStyle name="Normal 3 2 7 2 2" xfId="966" xr:uid="{00000000-0005-0000-0000-000062010000}"/>
    <cellStyle name="Normal 3 2 7 3" xfId="473" xr:uid="{00000000-0005-0000-0000-000063010000}"/>
    <cellStyle name="Normal 3 2 7 4" xfId="571" xr:uid="{00000000-0005-0000-0000-000064010000}"/>
    <cellStyle name="Normal 3 2 7 5" xfId="781" xr:uid="{00000000-0005-0000-0000-000065010000}"/>
    <cellStyle name="Normal 3 2 7 6" xfId="868" xr:uid="{00000000-0005-0000-0000-000066010000}"/>
    <cellStyle name="Normal 3 2 8" xfId="44" xr:uid="{00000000-0005-0000-0000-000067010000}"/>
    <cellStyle name="Normal 3 2 8 2" xfId="261" xr:uid="{00000000-0005-0000-0000-000068010000}"/>
    <cellStyle name="Normal 3 2 8 3" xfId="413" xr:uid="{00000000-0005-0000-0000-000069010000}"/>
    <cellStyle name="Normal 3 2 8 4" xfId="511" xr:uid="{00000000-0005-0000-0000-00006A010000}"/>
    <cellStyle name="Normal 3 2 8 5" xfId="721" xr:uid="{00000000-0005-0000-0000-00006B010000}"/>
    <cellStyle name="Normal 3 2 8 6" xfId="906" xr:uid="{00000000-0005-0000-0000-00006C010000}"/>
    <cellStyle name="Normal 3 2 9" xfId="125" xr:uid="{00000000-0005-0000-0000-00006D010000}"/>
    <cellStyle name="Normal 3 2 9 2" xfId="336" xr:uid="{00000000-0005-0000-0000-00006E010000}"/>
    <cellStyle name="Normal 3 2 9 3" xfId="488" xr:uid="{00000000-0005-0000-0000-00006F010000}"/>
    <cellStyle name="Normal 3 2 9 4" xfId="586" xr:uid="{00000000-0005-0000-0000-000070010000}"/>
    <cellStyle name="Normal 3 2 9 5" xfId="796" xr:uid="{00000000-0005-0000-0000-000071010000}"/>
    <cellStyle name="Normal 3 2 9 6" xfId="981" xr:uid="{00000000-0005-0000-0000-000072010000}"/>
    <cellStyle name="Normal 3 3" xfId="19" xr:uid="{00000000-0005-0000-0000-000073010000}"/>
    <cellStyle name="Normal 3 3 10" xfId="349" xr:uid="{00000000-0005-0000-0000-000074010000}"/>
    <cellStyle name="Normal 3 3 11" xfId="501" xr:uid="{00000000-0005-0000-0000-000075010000}"/>
    <cellStyle name="Normal 3 3 12" xfId="657" xr:uid="{00000000-0005-0000-0000-000076010000}"/>
    <cellStyle name="Normal 3 3 13" xfId="815" xr:uid="{00000000-0005-0000-0000-000077010000}"/>
    <cellStyle name="Normal 3 3 2" xfId="95" xr:uid="{00000000-0005-0000-0000-000078010000}"/>
    <cellStyle name="Normal 3 3 2 2" xfId="155" xr:uid="{00000000-0005-0000-0000-000079010000}"/>
    <cellStyle name="Normal 3 3 2 2 2" xfId="308" xr:uid="{00000000-0005-0000-0000-00007A010000}"/>
    <cellStyle name="Normal 3 3 2 2 3" xfId="460" xr:uid="{00000000-0005-0000-0000-00007B010000}"/>
    <cellStyle name="Normal 3 3 2 2 4" xfId="642" xr:uid="{00000000-0005-0000-0000-00007C010000}"/>
    <cellStyle name="Normal 3 3 2 2 5" xfId="768" xr:uid="{00000000-0005-0000-0000-00007D010000}"/>
    <cellStyle name="Normal 3 3 2 2 6" xfId="953" xr:uid="{00000000-0005-0000-0000-00007E010000}"/>
    <cellStyle name="Normal 3 3 2 3" xfId="196" xr:uid="{00000000-0005-0000-0000-00007F010000}"/>
    <cellStyle name="Normal 3 3 2 4" xfId="350" xr:uid="{00000000-0005-0000-0000-000080010000}"/>
    <cellStyle name="Normal 3 3 2 5" xfId="558" xr:uid="{00000000-0005-0000-0000-000081010000}"/>
    <cellStyle name="Normal 3 3 2 6" xfId="658" xr:uid="{00000000-0005-0000-0000-000082010000}"/>
    <cellStyle name="Normal 3 3 2 7" xfId="855" xr:uid="{00000000-0005-0000-0000-000083010000}"/>
    <cellStyle name="Normal 3 3 3" xfId="74" xr:uid="{00000000-0005-0000-0000-000084010000}"/>
    <cellStyle name="Normal 3 3 3 2" xfId="156" xr:uid="{00000000-0005-0000-0000-000085010000}"/>
    <cellStyle name="Normal 3 3 3 2 2" xfId="288" xr:uid="{00000000-0005-0000-0000-000086010000}"/>
    <cellStyle name="Normal 3 3 3 2 3" xfId="440" xr:uid="{00000000-0005-0000-0000-000087010000}"/>
    <cellStyle name="Normal 3 3 3 2 4" xfId="631" xr:uid="{00000000-0005-0000-0000-000088010000}"/>
    <cellStyle name="Normal 3 3 3 2 5" xfId="748" xr:uid="{00000000-0005-0000-0000-000089010000}"/>
    <cellStyle name="Normal 3 3 3 2 6" xfId="933" xr:uid="{00000000-0005-0000-0000-00008A010000}"/>
    <cellStyle name="Normal 3 3 3 3" xfId="212" xr:uid="{00000000-0005-0000-0000-00008B010000}"/>
    <cellStyle name="Normal 3 3 3 4" xfId="364" xr:uid="{00000000-0005-0000-0000-00008C010000}"/>
    <cellStyle name="Normal 3 3 3 5" xfId="538" xr:uid="{00000000-0005-0000-0000-00008D010000}"/>
    <cellStyle name="Normal 3 3 3 6" xfId="672" xr:uid="{00000000-0005-0000-0000-00008E010000}"/>
    <cellStyle name="Normal 3 3 3 7" xfId="835" xr:uid="{00000000-0005-0000-0000-00008F010000}"/>
    <cellStyle name="Normal 3 3 4" xfId="110" xr:uid="{00000000-0005-0000-0000-000090010000}"/>
    <cellStyle name="Normal 3 3 4 2" xfId="157" xr:uid="{00000000-0005-0000-0000-000091010000}"/>
    <cellStyle name="Normal 3 3 4 2 2" xfId="323" xr:uid="{00000000-0005-0000-0000-000092010000}"/>
    <cellStyle name="Normal 3 3 4 2 3" xfId="475" xr:uid="{00000000-0005-0000-0000-000093010000}"/>
    <cellStyle name="Normal 3 3 4 2 4" xfId="650" xr:uid="{00000000-0005-0000-0000-000094010000}"/>
    <cellStyle name="Normal 3 3 4 2 5" xfId="783" xr:uid="{00000000-0005-0000-0000-000095010000}"/>
    <cellStyle name="Normal 3 3 4 2 6" xfId="968" xr:uid="{00000000-0005-0000-0000-000096010000}"/>
    <cellStyle name="Normal 3 3 4 3" xfId="226" xr:uid="{00000000-0005-0000-0000-000097010000}"/>
    <cellStyle name="Normal 3 3 4 4" xfId="378" xr:uid="{00000000-0005-0000-0000-000098010000}"/>
    <cellStyle name="Normal 3 3 4 5" xfId="573" xr:uid="{00000000-0005-0000-0000-000099010000}"/>
    <cellStyle name="Normal 3 3 4 6" xfId="686" xr:uid="{00000000-0005-0000-0000-00009A010000}"/>
    <cellStyle name="Normal 3 3 4 7" xfId="870" xr:uid="{00000000-0005-0000-0000-00009B010000}"/>
    <cellStyle name="Normal 3 3 5" xfId="52" xr:uid="{00000000-0005-0000-0000-00009C010000}"/>
    <cellStyle name="Normal 3 3 5 2" xfId="268" xr:uid="{00000000-0005-0000-0000-00009D010000}"/>
    <cellStyle name="Normal 3 3 5 3" xfId="420" xr:uid="{00000000-0005-0000-0000-00009E010000}"/>
    <cellStyle name="Normal 3 3 5 4" xfId="518" xr:uid="{00000000-0005-0000-0000-00009F010000}"/>
    <cellStyle name="Normal 3 3 5 5" xfId="728" xr:uid="{00000000-0005-0000-0000-0000A0010000}"/>
    <cellStyle name="Normal 3 3 5 6" xfId="913" xr:uid="{00000000-0005-0000-0000-0000A1010000}"/>
    <cellStyle name="Normal 3 3 6" xfId="127" xr:uid="{00000000-0005-0000-0000-0000A2010000}"/>
    <cellStyle name="Normal 3 3 6 2" xfId="338" xr:uid="{00000000-0005-0000-0000-0000A3010000}"/>
    <cellStyle name="Normal 3 3 6 3" xfId="490" xr:uid="{00000000-0005-0000-0000-0000A4010000}"/>
    <cellStyle name="Normal 3 3 6 4" xfId="588" xr:uid="{00000000-0005-0000-0000-0000A5010000}"/>
    <cellStyle name="Normal 3 3 6 5" xfId="798" xr:uid="{00000000-0005-0000-0000-0000A6010000}"/>
    <cellStyle name="Normal 3 3 6 6" xfId="983" xr:uid="{00000000-0005-0000-0000-0000A7010000}"/>
    <cellStyle name="Normal 3 3 7" xfId="33" xr:uid="{00000000-0005-0000-0000-0000A8010000}"/>
    <cellStyle name="Normal 3 3 7 2" xfId="251" xr:uid="{00000000-0005-0000-0000-0000A9010000}"/>
    <cellStyle name="Normal 3 3 7 3" xfId="403" xr:uid="{00000000-0005-0000-0000-0000AA010000}"/>
    <cellStyle name="Normal 3 3 7 4" xfId="614" xr:uid="{00000000-0005-0000-0000-0000AB010000}"/>
    <cellStyle name="Normal 3 3 7 5" xfId="711" xr:uid="{00000000-0005-0000-0000-0000AC010000}"/>
    <cellStyle name="Normal 3 3 7 6" xfId="896" xr:uid="{00000000-0005-0000-0000-0000AD010000}"/>
    <cellStyle name="Normal 3 3 8" xfId="158" xr:uid="{00000000-0005-0000-0000-0000AE010000}"/>
    <cellStyle name="Normal 3 3 8 2" xfId="240" xr:uid="{00000000-0005-0000-0000-0000AF010000}"/>
    <cellStyle name="Normal 3 3 8 3" xfId="392" xr:uid="{00000000-0005-0000-0000-0000B0010000}"/>
    <cellStyle name="Normal 3 3 8 4" xfId="603" xr:uid="{00000000-0005-0000-0000-0000B1010000}"/>
    <cellStyle name="Normal 3 3 8 5" xfId="700" xr:uid="{00000000-0005-0000-0000-0000B2010000}"/>
    <cellStyle name="Normal 3 3 8 6" xfId="885" xr:uid="{00000000-0005-0000-0000-0000B3010000}"/>
    <cellStyle name="Normal 3 3 9" xfId="195" xr:uid="{00000000-0005-0000-0000-0000B4010000}"/>
    <cellStyle name="Normal 3 4" xfId="46" xr:uid="{00000000-0005-0000-0000-0000B5010000}"/>
    <cellStyle name="Normal 3 4 2" xfId="25" xr:uid="{00000000-0005-0000-0000-0000B6010000}"/>
    <cellStyle name="Normal 3 4 2 10" xfId="850" xr:uid="{00000000-0005-0000-0000-0000B7010000}"/>
    <cellStyle name="Normal 3 4 2 2" xfId="90" xr:uid="{00000000-0005-0000-0000-0000B8010000}"/>
    <cellStyle name="Normal 3 4 2 2 2" xfId="303" xr:uid="{00000000-0005-0000-0000-0000B9010000}"/>
    <cellStyle name="Normal 3 4 2 2 3" xfId="455" xr:uid="{00000000-0005-0000-0000-0000BA010000}"/>
    <cellStyle name="Normal 3 4 2 2 4" xfId="553" xr:uid="{00000000-0005-0000-0000-0000BB010000}"/>
    <cellStyle name="Normal 3 4 2 2 5" xfId="763" xr:uid="{00000000-0005-0000-0000-0000BC010000}"/>
    <cellStyle name="Normal 3 4 2 2 6" xfId="948" xr:uid="{00000000-0005-0000-0000-0000BD010000}"/>
    <cellStyle name="Normal 3 4 2 3" xfId="132" xr:uid="{00000000-0005-0000-0000-0000BE010000}"/>
    <cellStyle name="Normal 3 4 2 3 2" xfId="343" xr:uid="{00000000-0005-0000-0000-0000BF010000}"/>
    <cellStyle name="Normal 3 4 2 3 3" xfId="495" xr:uid="{00000000-0005-0000-0000-0000C0010000}"/>
    <cellStyle name="Normal 3 4 2 3 4" xfId="593" xr:uid="{00000000-0005-0000-0000-0000C1010000}"/>
    <cellStyle name="Normal 3 4 2 3 5" xfId="803" xr:uid="{00000000-0005-0000-0000-0000C2010000}"/>
    <cellStyle name="Normal 3 4 2 3 6" xfId="988" xr:uid="{00000000-0005-0000-0000-0000C3010000}"/>
    <cellStyle name="Normal 3 4 2 4" xfId="38" xr:uid="{00000000-0005-0000-0000-0000C4010000}"/>
    <cellStyle name="Normal 3 4 2 4 2" xfId="256" xr:uid="{00000000-0005-0000-0000-0000C5010000}"/>
    <cellStyle name="Normal 3 4 2 4 3" xfId="408" xr:uid="{00000000-0005-0000-0000-0000C6010000}"/>
    <cellStyle name="Normal 3 4 2 4 4" xfId="619" xr:uid="{00000000-0005-0000-0000-0000C7010000}"/>
    <cellStyle name="Normal 3 4 2 4 5" xfId="716" xr:uid="{00000000-0005-0000-0000-0000C8010000}"/>
    <cellStyle name="Normal 3 4 2 4 6" xfId="901" xr:uid="{00000000-0005-0000-0000-0000C9010000}"/>
    <cellStyle name="Normal 3 4 2 5" xfId="159" xr:uid="{00000000-0005-0000-0000-0000CA010000}"/>
    <cellStyle name="Normal 3 4 2 5 2" xfId="245" xr:uid="{00000000-0005-0000-0000-0000CB010000}"/>
    <cellStyle name="Normal 3 4 2 5 3" xfId="397" xr:uid="{00000000-0005-0000-0000-0000CC010000}"/>
    <cellStyle name="Normal 3 4 2 5 4" xfId="608" xr:uid="{00000000-0005-0000-0000-0000CD010000}"/>
    <cellStyle name="Normal 3 4 2 5 5" xfId="705" xr:uid="{00000000-0005-0000-0000-0000CE010000}"/>
    <cellStyle name="Normal 3 4 2 5 6" xfId="890" xr:uid="{00000000-0005-0000-0000-0000CF010000}"/>
    <cellStyle name="Normal 3 4 2 6" xfId="217" xr:uid="{00000000-0005-0000-0000-0000D0010000}"/>
    <cellStyle name="Normal 3 4 2 7" xfId="369" xr:uid="{00000000-0005-0000-0000-0000D1010000}"/>
    <cellStyle name="Normal 3 4 2 8" xfId="506" xr:uid="{00000000-0005-0000-0000-0000D2010000}"/>
    <cellStyle name="Normal 3 4 2 9" xfId="677" xr:uid="{00000000-0005-0000-0000-0000D3010000}"/>
    <cellStyle name="Normal 3 4 3" xfId="69" xr:uid="{00000000-0005-0000-0000-0000D4010000}"/>
    <cellStyle name="Normal 3 4 3 2" xfId="160" xr:uid="{00000000-0005-0000-0000-0000D5010000}"/>
    <cellStyle name="Normal 3 4 3 2 2" xfId="283" xr:uid="{00000000-0005-0000-0000-0000D6010000}"/>
    <cellStyle name="Normal 3 4 3 2 3" xfId="435" xr:uid="{00000000-0005-0000-0000-0000D7010000}"/>
    <cellStyle name="Normal 3 4 3 2 4" xfId="630" xr:uid="{00000000-0005-0000-0000-0000D8010000}"/>
    <cellStyle name="Normal 3 4 3 2 5" xfId="743" xr:uid="{00000000-0005-0000-0000-0000D9010000}"/>
    <cellStyle name="Normal 3 4 3 2 6" xfId="928" xr:uid="{00000000-0005-0000-0000-0000DA010000}"/>
    <cellStyle name="Normal 3 4 3 3" xfId="231" xr:uid="{00000000-0005-0000-0000-0000DB010000}"/>
    <cellStyle name="Normal 3 4 3 4" xfId="383" xr:uid="{00000000-0005-0000-0000-0000DC010000}"/>
    <cellStyle name="Normal 3 4 3 5" xfId="533" xr:uid="{00000000-0005-0000-0000-0000DD010000}"/>
    <cellStyle name="Normal 3 4 3 6" xfId="691" xr:uid="{00000000-0005-0000-0000-0000DE010000}"/>
    <cellStyle name="Normal 3 4 3 7" xfId="830" xr:uid="{00000000-0005-0000-0000-0000DF010000}"/>
    <cellStyle name="Normal 3 4 4" xfId="115" xr:uid="{00000000-0005-0000-0000-0000E0010000}"/>
    <cellStyle name="Normal 3 4 4 2" xfId="328" xr:uid="{00000000-0005-0000-0000-0000E1010000}"/>
    <cellStyle name="Normal 3 4 4 2 2" xfId="973" xr:uid="{00000000-0005-0000-0000-0000E2010000}"/>
    <cellStyle name="Normal 3 4 4 3" xfId="480" xr:uid="{00000000-0005-0000-0000-0000E3010000}"/>
    <cellStyle name="Normal 3 4 4 4" xfId="578" xr:uid="{00000000-0005-0000-0000-0000E4010000}"/>
    <cellStyle name="Normal 3 4 4 5" xfId="788" xr:uid="{00000000-0005-0000-0000-0000E5010000}"/>
    <cellStyle name="Normal 3 4 4 6" xfId="875" xr:uid="{00000000-0005-0000-0000-0000E6010000}"/>
    <cellStyle name="Normal 3 4 5" xfId="161" xr:uid="{00000000-0005-0000-0000-0000E7010000}"/>
    <cellStyle name="Normal 3 4 5 2" xfId="263" xr:uid="{00000000-0005-0000-0000-0000E8010000}"/>
    <cellStyle name="Normal 3 4 5 3" xfId="415" xr:uid="{00000000-0005-0000-0000-0000E9010000}"/>
    <cellStyle name="Normal 3 4 5 4" xfId="620" xr:uid="{00000000-0005-0000-0000-0000EA010000}"/>
    <cellStyle name="Normal 3 4 5 5" xfId="723" xr:uid="{00000000-0005-0000-0000-0000EB010000}"/>
    <cellStyle name="Normal 3 4 5 6" xfId="908" xr:uid="{00000000-0005-0000-0000-0000EC010000}"/>
    <cellStyle name="Normal 3 4 6" xfId="197" xr:uid="{00000000-0005-0000-0000-0000ED010000}"/>
    <cellStyle name="Normal 3 4 7" xfId="513" xr:uid="{00000000-0005-0000-0000-0000EE010000}"/>
    <cellStyle name="Normal 3 4 8" xfId="810" xr:uid="{00000000-0005-0000-0000-0000EF010000}"/>
    <cellStyle name="Normal 3 5" xfId="57" xr:uid="{00000000-0005-0000-0000-0000F0010000}"/>
    <cellStyle name="Normal 3 5 2" xfId="100" xr:uid="{00000000-0005-0000-0000-0000F1010000}"/>
    <cellStyle name="Normal 3 5 2 2" xfId="313" xr:uid="{00000000-0005-0000-0000-0000F2010000}"/>
    <cellStyle name="Normal 3 5 2 2 2" xfId="958" xr:uid="{00000000-0005-0000-0000-0000F3010000}"/>
    <cellStyle name="Normal 3 5 2 3" xfId="465" xr:uid="{00000000-0005-0000-0000-0000F4010000}"/>
    <cellStyle name="Normal 3 5 2 4" xfId="563" xr:uid="{00000000-0005-0000-0000-0000F5010000}"/>
    <cellStyle name="Normal 3 5 2 5" xfId="773" xr:uid="{00000000-0005-0000-0000-0000F6010000}"/>
    <cellStyle name="Normal 3 5 2 6" xfId="860" xr:uid="{00000000-0005-0000-0000-0000F7010000}"/>
    <cellStyle name="Normal 3 5 3" xfId="79" xr:uid="{00000000-0005-0000-0000-0000F8010000}"/>
    <cellStyle name="Normal 3 5 3 2" xfId="293" xr:uid="{00000000-0005-0000-0000-0000F9010000}"/>
    <cellStyle name="Normal 3 5 3 2 2" xfId="938" xr:uid="{00000000-0005-0000-0000-0000FA010000}"/>
    <cellStyle name="Normal 3 5 3 3" xfId="445" xr:uid="{00000000-0005-0000-0000-0000FB010000}"/>
    <cellStyle name="Normal 3 5 3 4" xfId="543" xr:uid="{00000000-0005-0000-0000-0000FC010000}"/>
    <cellStyle name="Normal 3 5 3 5" xfId="753" xr:uid="{00000000-0005-0000-0000-0000FD010000}"/>
    <cellStyle name="Normal 3 5 3 6" xfId="840" xr:uid="{00000000-0005-0000-0000-0000FE010000}"/>
    <cellStyle name="Normal 3 5 4" xfId="162" xr:uid="{00000000-0005-0000-0000-0000FF010000}"/>
    <cellStyle name="Normal 3 5 4 2" xfId="273" xr:uid="{00000000-0005-0000-0000-000000020000}"/>
    <cellStyle name="Normal 3 5 4 3" xfId="425" xr:uid="{00000000-0005-0000-0000-000001020000}"/>
    <cellStyle name="Normal 3 5 4 4" xfId="625" xr:uid="{00000000-0005-0000-0000-000002020000}"/>
    <cellStyle name="Normal 3 5 4 5" xfId="733" xr:uid="{00000000-0005-0000-0000-000003020000}"/>
    <cellStyle name="Normal 3 5 4 6" xfId="918" xr:uid="{00000000-0005-0000-0000-000004020000}"/>
    <cellStyle name="Normal 3 5 5" xfId="200" xr:uid="{00000000-0005-0000-0000-000005020000}"/>
    <cellStyle name="Normal 3 5 6" xfId="353" xr:uid="{00000000-0005-0000-0000-000006020000}"/>
    <cellStyle name="Normal 3 5 7" xfId="523" xr:uid="{00000000-0005-0000-0000-000007020000}"/>
    <cellStyle name="Normal 3 5 8" xfId="661" xr:uid="{00000000-0005-0000-0000-000008020000}"/>
    <cellStyle name="Normal 3 5 9" xfId="820" xr:uid="{00000000-0005-0000-0000-000009020000}"/>
    <cellStyle name="Normal 3 6" xfId="83" xr:uid="{00000000-0005-0000-0000-00000A020000}"/>
    <cellStyle name="Normal 3 6 2" xfId="163" xr:uid="{00000000-0005-0000-0000-00000B020000}"/>
    <cellStyle name="Normal 3 6 2 2" xfId="297" xr:uid="{00000000-0005-0000-0000-00000C020000}"/>
    <cellStyle name="Normal 3 6 2 3" xfId="449" xr:uid="{00000000-0005-0000-0000-00000D020000}"/>
    <cellStyle name="Normal 3 6 2 4" xfId="636" xr:uid="{00000000-0005-0000-0000-00000E020000}"/>
    <cellStyle name="Normal 3 6 2 5" xfId="757" xr:uid="{00000000-0005-0000-0000-00000F020000}"/>
    <cellStyle name="Normal 3 6 2 6" xfId="942" xr:uid="{00000000-0005-0000-0000-000010020000}"/>
    <cellStyle name="Normal 3 6 3" xfId="202" xr:uid="{00000000-0005-0000-0000-000011020000}"/>
    <cellStyle name="Normal 3 6 4" xfId="355" xr:uid="{00000000-0005-0000-0000-000012020000}"/>
    <cellStyle name="Normal 3 6 5" xfId="547" xr:uid="{00000000-0005-0000-0000-000013020000}"/>
    <cellStyle name="Normal 3 6 6" xfId="663" xr:uid="{00000000-0005-0000-0000-000014020000}"/>
    <cellStyle name="Normal 3 6 7" xfId="844" xr:uid="{00000000-0005-0000-0000-000015020000}"/>
    <cellStyle name="Normal 3 7" xfId="62" xr:uid="{00000000-0005-0000-0000-000016020000}"/>
    <cellStyle name="Normal 3 7 2" xfId="164" xr:uid="{00000000-0005-0000-0000-000017020000}"/>
    <cellStyle name="Normal 3 7 2 2" xfId="277" xr:uid="{00000000-0005-0000-0000-000018020000}"/>
    <cellStyle name="Normal 3 7 2 3" xfId="429" xr:uid="{00000000-0005-0000-0000-000019020000}"/>
    <cellStyle name="Normal 3 7 2 4" xfId="629" xr:uid="{00000000-0005-0000-0000-00001A020000}"/>
    <cellStyle name="Normal 3 7 2 5" xfId="737" xr:uid="{00000000-0005-0000-0000-00001B020000}"/>
    <cellStyle name="Normal 3 7 2 6" xfId="922" xr:uid="{00000000-0005-0000-0000-00001C020000}"/>
    <cellStyle name="Normal 3 7 3" xfId="207" xr:uid="{00000000-0005-0000-0000-00001D020000}"/>
    <cellStyle name="Normal 3 7 4" xfId="359" xr:uid="{00000000-0005-0000-0000-00001E020000}"/>
    <cellStyle name="Normal 3 7 5" xfId="527" xr:uid="{00000000-0005-0000-0000-00001F020000}"/>
    <cellStyle name="Normal 3 7 6" xfId="667" xr:uid="{00000000-0005-0000-0000-000020020000}"/>
    <cellStyle name="Normal 3 7 7" xfId="824" xr:uid="{00000000-0005-0000-0000-000021020000}"/>
    <cellStyle name="Normal 3 8" xfId="105" xr:uid="{00000000-0005-0000-0000-000022020000}"/>
    <cellStyle name="Normal 3 8 2" xfId="165" xr:uid="{00000000-0005-0000-0000-000023020000}"/>
    <cellStyle name="Normal 3 8 2 2" xfId="318" xr:uid="{00000000-0005-0000-0000-000024020000}"/>
    <cellStyle name="Normal 3 8 2 3" xfId="470" xr:uid="{00000000-0005-0000-0000-000025020000}"/>
    <cellStyle name="Normal 3 8 2 4" xfId="649" xr:uid="{00000000-0005-0000-0000-000026020000}"/>
    <cellStyle name="Normal 3 8 2 5" xfId="778" xr:uid="{00000000-0005-0000-0000-000027020000}"/>
    <cellStyle name="Normal 3 8 2 6" xfId="963" xr:uid="{00000000-0005-0000-0000-000028020000}"/>
    <cellStyle name="Normal 3 8 3" xfId="221" xr:uid="{00000000-0005-0000-0000-000029020000}"/>
    <cellStyle name="Normal 3 8 4" xfId="373" xr:uid="{00000000-0005-0000-0000-00002A020000}"/>
    <cellStyle name="Normal 3 8 5" xfId="568" xr:uid="{00000000-0005-0000-0000-00002B020000}"/>
    <cellStyle name="Normal 3 8 6" xfId="681" xr:uid="{00000000-0005-0000-0000-00002C020000}"/>
    <cellStyle name="Normal 3 8 7" xfId="865" xr:uid="{00000000-0005-0000-0000-00002D020000}"/>
    <cellStyle name="Normal 3 9" xfId="39" xr:uid="{00000000-0005-0000-0000-00002E020000}"/>
    <cellStyle name="Normal 3 9 2" xfId="257" xr:uid="{00000000-0005-0000-0000-00002F020000}"/>
    <cellStyle name="Normal 3 9 3" xfId="409" xr:uid="{00000000-0005-0000-0000-000030020000}"/>
    <cellStyle name="Normal 3 9 4" xfId="507" xr:uid="{00000000-0005-0000-0000-000031020000}"/>
    <cellStyle name="Normal 3 9 5" xfId="717" xr:uid="{00000000-0005-0000-0000-000032020000}"/>
    <cellStyle name="Normal 3 9 6" xfId="902" xr:uid="{00000000-0005-0000-0000-000033020000}"/>
    <cellStyle name="Normal 4" xfId="11" xr:uid="{00000000-0005-0000-0000-000034020000}"/>
    <cellStyle name="Normal 4 2" xfId="16" xr:uid="{00000000-0005-0000-0000-000035020000}"/>
    <cellStyle name="Normal 4 2 10" xfId="166" xr:uid="{00000000-0005-0000-0000-000036020000}"/>
    <cellStyle name="Normal 4 2 10 2" xfId="239" xr:uid="{00000000-0005-0000-0000-000037020000}"/>
    <cellStyle name="Normal 4 2 10 3" xfId="391" xr:uid="{00000000-0005-0000-0000-000038020000}"/>
    <cellStyle name="Normal 4 2 10 4" xfId="602" xr:uid="{00000000-0005-0000-0000-000039020000}"/>
    <cellStyle name="Normal 4 2 10 5" xfId="699" xr:uid="{00000000-0005-0000-0000-00003A020000}"/>
    <cellStyle name="Normal 4 2 10 6" xfId="884" xr:uid="{00000000-0005-0000-0000-00003B020000}"/>
    <cellStyle name="Normal 4 2 11" xfId="201" xr:uid="{00000000-0005-0000-0000-00003C020000}"/>
    <cellStyle name="Normal 4 2 12" xfId="354" xr:uid="{00000000-0005-0000-0000-00003D020000}"/>
    <cellStyle name="Normal 4 2 13" xfId="500" xr:uid="{00000000-0005-0000-0000-00003E020000}"/>
    <cellStyle name="Normal 4 2 14" xfId="662" xr:uid="{00000000-0005-0000-0000-00003F020000}"/>
    <cellStyle name="Normal 4 2 15" xfId="809" xr:uid="{00000000-0005-0000-0000-000040020000}"/>
    <cellStyle name="Normal 4 2 2" xfId="23" xr:uid="{00000000-0005-0000-0000-000041020000}"/>
    <cellStyle name="Normal 4 2 2 10" xfId="368" xr:uid="{00000000-0005-0000-0000-000042020000}"/>
    <cellStyle name="Normal 4 2 2 11" xfId="505" xr:uid="{00000000-0005-0000-0000-000043020000}"/>
    <cellStyle name="Normal 4 2 2 12" xfId="676" xr:uid="{00000000-0005-0000-0000-000044020000}"/>
    <cellStyle name="Normal 4 2 2 13" xfId="819" xr:uid="{00000000-0005-0000-0000-000045020000}"/>
    <cellStyle name="Normal 4 2 2 2" xfId="99" xr:uid="{00000000-0005-0000-0000-000046020000}"/>
    <cellStyle name="Normal 4 2 2 2 2" xfId="167" xr:uid="{00000000-0005-0000-0000-000047020000}"/>
    <cellStyle name="Normal 4 2 2 2 2 2" xfId="312" xr:uid="{00000000-0005-0000-0000-000048020000}"/>
    <cellStyle name="Normal 4 2 2 2 2 3" xfId="464" xr:uid="{00000000-0005-0000-0000-000049020000}"/>
    <cellStyle name="Normal 4 2 2 2 2 4" xfId="646" xr:uid="{00000000-0005-0000-0000-00004A020000}"/>
    <cellStyle name="Normal 4 2 2 2 2 5" xfId="772" xr:uid="{00000000-0005-0000-0000-00004B020000}"/>
    <cellStyle name="Normal 4 2 2 2 2 6" xfId="957" xr:uid="{00000000-0005-0000-0000-00004C020000}"/>
    <cellStyle name="Normal 4 2 2 2 3" xfId="230" xr:uid="{00000000-0005-0000-0000-00004D020000}"/>
    <cellStyle name="Normal 4 2 2 2 4" xfId="382" xr:uid="{00000000-0005-0000-0000-00004E020000}"/>
    <cellStyle name="Normal 4 2 2 2 5" xfId="562" xr:uid="{00000000-0005-0000-0000-00004F020000}"/>
    <cellStyle name="Normal 4 2 2 2 6" xfId="690" xr:uid="{00000000-0005-0000-0000-000050020000}"/>
    <cellStyle name="Normal 4 2 2 2 7" xfId="859" xr:uid="{00000000-0005-0000-0000-000051020000}"/>
    <cellStyle name="Normal 4 2 2 3" xfId="78" xr:uid="{00000000-0005-0000-0000-000052020000}"/>
    <cellStyle name="Normal 4 2 2 3 2" xfId="292" xr:uid="{00000000-0005-0000-0000-000053020000}"/>
    <cellStyle name="Normal 4 2 2 3 2 2" xfId="937" xr:uid="{00000000-0005-0000-0000-000054020000}"/>
    <cellStyle name="Normal 4 2 2 3 3" xfId="444" xr:uid="{00000000-0005-0000-0000-000055020000}"/>
    <cellStyle name="Normal 4 2 2 3 4" xfId="542" xr:uid="{00000000-0005-0000-0000-000056020000}"/>
    <cellStyle name="Normal 4 2 2 3 5" xfId="752" xr:uid="{00000000-0005-0000-0000-000057020000}"/>
    <cellStyle name="Normal 4 2 2 3 6" xfId="839" xr:uid="{00000000-0005-0000-0000-000058020000}"/>
    <cellStyle name="Normal 4 2 2 4" xfId="114" xr:uid="{00000000-0005-0000-0000-000059020000}"/>
    <cellStyle name="Normal 4 2 2 4 2" xfId="327" xr:uid="{00000000-0005-0000-0000-00005A020000}"/>
    <cellStyle name="Normal 4 2 2 4 2 2" xfId="972" xr:uid="{00000000-0005-0000-0000-00005B020000}"/>
    <cellStyle name="Normal 4 2 2 4 3" xfId="479" xr:uid="{00000000-0005-0000-0000-00005C020000}"/>
    <cellStyle name="Normal 4 2 2 4 4" xfId="577" xr:uid="{00000000-0005-0000-0000-00005D020000}"/>
    <cellStyle name="Normal 4 2 2 4 5" xfId="787" xr:uid="{00000000-0005-0000-0000-00005E020000}"/>
    <cellStyle name="Normal 4 2 2 4 6" xfId="874" xr:uid="{00000000-0005-0000-0000-00005F020000}"/>
    <cellStyle name="Normal 4 2 2 5" xfId="56" xr:uid="{00000000-0005-0000-0000-000060020000}"/>
    <cellStyle name="Normal 4 2 2 5 2" xfId="272" xr:uid="{00000000-0005-0000-0000-000061020000}"/>
    <cellStyle name="Normal 4 2 2 5 3" xfId="424" xr:uid="{00000000-0005-0000-0000-000062020000}"/>
    <cellStyle name="Normal 4 2 2 5 4" xfId="522" xr:uid="{00000000-0005-0000-0000-000063020000}"/>
    <cellStyle name="Normal 4 2 2 5 5" xfId="732" xr:uid="{00000000-0005-0000-0000-000064020000}"/>
    <cellStyle name="Normal 4 2 2 5 6" xfId="917" xr:uid="{00000000-0005-0000-0000-000065020000}"/>
    <cellStyle name="Normal 4 2 2 6" xfId="131" xr:uid="{00000000-0005-0000-0000-000066020000}"/>
    <cellStyle name="Normal 4 2 2 6 2" xfId="342" xr:uid="{00000000-0005-0000-0000-000067020000}"/>
    <cellStyle name="Normal 4 2 2 6 3" xfId="494" xr:uid="{00000000-0005-0000-0000-000068020000}"/>
    <cellStyle name="Normal 4 2 2 6 4" xfId="592" xr:uid="{00000000-0005-0000-0000-000069020000}"/>
    <cellStyle name="Normal 4 2 2 6 5" xfId="802" xr:uid="{00000000-0005-0000-0000-00006A020000}"/>
    <cellStyle name="Normal 4 2 2 6 6" xfId="987" xr:uid="{00000000-0005-0000-0000-00006B020000}"/>
    <cellStyle name="Normal 4 2 2 7" xfId="37" xr:uid="{00000000-0005-0000-0000-00006C020000}"/>
    <cellStyle name="Normal 4 2 2 7 2" xfId="255" xr:uid="{00000000-0005-0000-0000-00006D020000}"/>
    <cellStyle name="Normal 4 2 2 7 3" xfId="407" xr:uid="{00000000-0005-0000-0000-00006E020000}"/>
    <cellStyle name="Normal 4 2 2 7 4" xfId="618" xr:uid="{00000000-0005-0000-0000-00006F020000}"/>
    <cellStyle name="Normal 4 2 2 7 5" xfId="715" xr:uid="{00000000-0005-0000-0000-000070020000}"/>
    <cellStyle name="Normal 4 2 2 7 6" xfId="900" xr:uid="{00000000-0005-0000-0000-000071020000}"/>
    <cellStyle name="Normal 4 2 2 8" xfId="168" xr:uid="{00000000-0005-0000-0000-000072020000}"/>
    <cellStyle name="Normal 4 2 2 8 2" xfId="244" xr:uid="{00000000-0005-0000-0000-000073020000}"/>
    <cellStyle name="Normal 4 2 2 8 3" xfId="396" xr:uid="{00000000-0005-0000-0000-000074020000}"/>
    <cellStyle name="Normal 4 2 2 8 4" xfId="607" xr:uid="{00000000-0005-0000-0000-000075020000}"/>
    <cellStyle name="Normal 4 2 2 8 5" xfId="704" xr:uid="{00000000-0005-0000-0000-000076020000}"/>
    <cellStyle name="Normal 4 2 2 8 6" xfId="889" xr:uid="{00000000-0005-0000-0000-000077020000}"/>
    <cellStyle name="Normal 4 2 2 9" xfId="216" xr:uid="{00000000-0005-0000-0000-000078020000}"/>
    <cellStyle name="Normal 4 2 3" xfId="51" xr:uid="{00000000-0005-0000-0000-000079020000}"/>
    <cellStyle name="Normal 4 2 3 2" xfId="94" xr:uid="{00000000-0005-0000-0000-00007A020000}"/>
    <cellStyle name="Normal 4 2 3 2 2" xfId="307" xr:uid="{00000000-0005-0000-0000-00007B020000}"/>
    <cellStyle name="Normal 4 2 3 2 2 2" xfId="952" xr:uid="{00000000-0005-0000-0000-00007C020000}"/>
    <cellStyle name="Normal 4 2 3 2 3" xfId="459" xr:uid="{00000000-0005-0000-0000-00007D020000}"/>
    <cellStyle name="Normal 4 2 3 2 4" xfId="557" xr:uid="{00000000-0005-0000-0000-00007E020000}"/>
    <cellStyle name="Normal 4 2 3 2 5" xfId="767" xr:uid="{00000000-0005-0000-0000-00007F020000}"/>
    <cellStyle name="Normal 4 2 3 2 6" xfId="854" xr:uid="{00000000-0005-0000-0000-000080020000}"/>
    <cellStyle name="Normal 4 2 3 3" xfId="73" xr:uid="{00000000-0005-0000-0000-000081020000}"/>
    <cellStyle name="Normal 4 2 3 3 2" xfId="287" xr:uid="{00000000-0005-0000-0000-000082020000}"/>
    <cellStyle name="Normal 4 2 3 3 2 2" xfId="932" xr:uid="{00000000-0005-0000-0000-000083020000}"/>
    <cellStyle name="Normal 4 2 3 3 3" xfId="439" xr:uid="{00000000-0005-0000-0000-000084020000}"/>
    <cellStyle name="Normal 4 2 3 3 4" xfId="537" xr:uid="{00000000-0005-0000-0000-000085020000}"/>
    <cellStyle name="Normal 4 2 3 3 5" xfId="747" xr:uid="{00000000-0005-0000-0000-000086020000}"/>
    <cellStyle name="Normal 4 2 3 3 6" xfId="834" xr:uid="{00000000-0005-0000-0000-000087020000}"/>
    <cellStyle name="Normal 4 2 3 4" xfId="169" xr:uid="{00000000-0005-0000-0000-000088020000}"/>
    <cellStyle name="Normal 4 2 3 4 2" xfId="267" xr:uid="{00000000-0005-0000-0000-000089020000}"/>
    <cellStyle name="Normal 4 2 3 4 3" xfId="419" xr:uid="{00000000-0005-0000-0000-00008A020000}"/>
    <cellStyle name="Normal 4 2 3 4 4" xfId="624" xr:uid="{00000000-0005-0000-0000-00008B020000}"/>
    <cellStyle name="Normal 4 2 3 4 5" xfId="727" xr:uid="{00000000-0005-0000-0000-00008C020000}"/>
    <cellStyle name="Normal 4 2 3 4 6" xfId="912" xr:uid="{00000000-0005-0000-0000-00008D020000}"/>
    <cellStyle name="Normal 4 2 3 5" xfId="211" xr:uid="{00000000-0005-0000-0000-00008E020000}"/>
    <cellStyle name="Normal 4 2 3 6" xfId="363" xr:uid="{00000000-0005-0000-0000-00008F020000}"/>
    <cellStyle name="Normal 4 2 3 7" xfId="517" xr:uid="{00000000-0005-0000-0000-000090020000}"/>
    <cellStyle name="Normal 4 2 3 8" xfId="671" xr:uid="{00000000-0005-0000-0000-000091020000}"/>
    <cellStyle name="Normal 4 2 3 9" xfId="814" xr:uid="{00000000-0005-0000-0000-000092020000}"/>
    <cellStyle name="Normal 4 2 4" xfId="89" xr:uid="{00000000-0005-0000-0000-000093020000}"/>
    <cellStyle name="Normal 4 2 4 2" xfId="170" xr:uid="{00000000-0005-0000-0000-000094020000}"/>
    <cellStyle name="Normal 4 2 4 2 2" xfId="302" xr:uid="{00000000-0005-0000-0000-000095020000}"/>
    <cellStyle name="Normal 4 2 4 2 3" xfId="454" xr:uid="{00000000-0005-0000-0000-000096020000}"/>
    <cellStyle name="Normal 4 2 4 2 4" xfId="640" xr:uid="{00000000-0005-0000-0000-000097020000}"/>
    <cellStyle name="Normal 4 2 4 2 5" xfId="762" xr:uid="{00000000-0005-0000-0000-000098020000}"/>
    <cellStyle name="Normal 4 2 4 2 6" xfId="947" xr:uid="{00000000-0005-0000-0000-000099020000}"/>
    <cellStyle name="Normal 4 2 4 3" xfId="225" xr:uid="{00000000-0005-0000-0000-00009A020000}"/>
    <cellStyle name="Normal 4 2 4 4" xfId="377" xr:uid="{00000000-0005-0000-0000-00009B020000}"/>
    <cellStyle name="Normal 4 2 4 5" xfId="552" xr:uid="{00000000-0005-0000-0000-00009C020000}"/>
    <cellStyle name="Normal 4 2 4 6" xfId="685" xr:uid="{00000000-0005-0000-0000-00009D020000}"/>
    <cellStyle name="Normal 4 2 4 7" xfId="849" xr:uid="{00000000-0005-0000-0000-00009E020000}"/>
    <cellStyle name="Normal 4 2 5" xfId="68" xr:uid="{00000000-0005-0000-0000-00009F020000}"/>
    <cellStyle name="Normal 4 2 5 2" xfId="282" xr:uid="{00000000-0005-0000-0000-0000A0020000}"/>
    <cellStyle name="Normal 4 2 5 2 2" xfId="927" xr:uid="{00000000-0005-0000-0000-0000A1020000}"/>
    <cellStyle name="Normal 4 2 5 3" xfId="434" xr:uid="{00000000-0005-0000-0000-0000A2020000}"/>
    <cellStyle name="Normal 4 2 5 4" xfId="532" xr:uid="{00000000-0005-0000-0000-0000A3020000}"/>
    <cellStyle name="Normal 4 2 5 5" xfId="742" xr:uid="{00000000-0005-0000-0000-0000A4020000}"/>
    <cellStyle name="Normal 4 2 5 6" xfId="829" xr:uid="{00000000-0005-0000-0000-0000A5020000}"/>
    <cellStyle name="Normal 4 2 6" xfId="109" xr:uid="{00000000-0005-0000-0000-0000A6020000}"/>
    <cellStyle name="Normal 4 2 6 2" xfId="322" xr:uid="{00000000-0005-0000-0000-0000A7020000}"/>
    <cellStyle name="Normal 4 2 6 2 2" xfId="967" xr:uid="{00000000-0005-0000-0000-0000A8020000}"/>
    <cellStyle name="Normal 4 2 6 3" xfId="474" xr:uid="{00000000-0005-0000-0000-0000A9020000}"/>
    <cellStyle name="Normal 4 2 6 4" xfId="572" xr:uid="{00000000-0005-0000-0000-0000AA020000}"/>
    <cellStyle name="Normal 4 2 6 5" xfId="782" xr:uid="{00000000-0005-0000-0000-0000AB020000}"/>
    <cellStyle name="Normal 4 2 6 6" xfId="869" xr:uid="{00000000-0005-0000-0000-0000AC020000}"/>
    <cellStyle name="Normal 4 2 7" xfId="45" xr:uid="{00000000-0005-0000-0000-0000AD020000}"/>
    <cellStyle name="Normal 4 2 7 2" xfId="262" xr:uid="{00000000-0005-0000-0000-0000AE020000}"/>
    <cellStyle name="Normal 4 2 7 3" xfId="414" xr:uid="{00000000-0005-0000-0000-0000AF020000}"/>
    <cellStyle name="Normal 4 2 7 4" xfId="512" xr:uid="{00000000-0005-0000-0000-0000B0020000}"/>
    <cellStyle name="Normal 4 2 7 5" xfId="722" xr:uid="{00000000-0005-0000-0000-0000B1020000}"/>
    <cellStyle name="Normal 4 2 7 6" xfId="907" xr:uid="{00000000-0005-0000-0000-0000B2020000}"/>
    <cellStyle name="Normal 4 2 8" xfId="126" xr:uid="{00000000-0005-0000-0000-0000B3020000}"/>
    <cellStyle name="Normal 4 2 8 2" xfId="337" xr:uid="{00000000-0005-0000-0000-0000B4020000}"/>
    <cellStyle name="Normal 4 2 8 3" xfId="489" xr:uid="{00000000-0005-0000-0000-0000B5020000}"/>
    <cellStyle name="Normal 4 2 8 4" xfId="587" xr:uid="{00000000-0005-0000-0000-0000B6020000}"/>
    <cellStyle name="Normal 4 2 8 5" xfId="797" xr:uid="{00000000-0005-0000-0000-0000B7020000}"/>
    <cellStyle name="Normal 4 2 8 6" xfId="982" xr:uid="{00000000-0005-0000-0000-0000B8020000}"/>
    <cellStyle name="Normal 4 2 9" xfId="32" xr:uid="{00000000-0005-0000-0000-0000B9020000}"/>
    <cellStyle name="Normal 4 2 9 2" xfId="250" xr:uid="{00000000-0005-0000-0000-0000BA020000}"/>
    <cellStyle name="Normal 4 2 9 3" xfId="402" xr:uid="{00000000-0005-0000-0000-0000BB020000}"/>
    <cellStyle name="Normal 4 2 9 4" xfId="613" xr:uid="{00000000-0005-0000-0000-0000BC020000}"/>
    <cellStyle name="Normal 4 2 9 5" xfId="710" xr:uid="{00000000-0005-0000-0000-0000BD020000}"/>
    <cellStyle name="Normal 4 2 9 6" xfId="895" xr:uid="{00000000-0005-0000-0000-0000BE020000}"/>
    <cellStyle name="Normal 4 3" xfId="58" xr:uid="{00000000-0005-0000-0000-0000BF020000}"/>
    <cellStyle name="Normal 4 3 10" xfId="821" xr:uid="{00000000-0005-0000-0000-0000C0020000}"/>
    <cellStyle name="Normal 4 3 2" xfId="101" xr:uid="{00000000-0005-0000-0000-0000C1020000}"/>
    <cellStyle name="Normal 4 3 2 2" xfId="171" xr:uid="{00000000-0005-0000-0000-0000C2020000}"/>
    <cellStyle name="Normal 4 3 2 2 2" xfId="314" xr:uid="{00000000-0005-0000-0000-0000C3020000}"/>
    <cellStyle name="Normal 4 3 2 2 3" xfId="466" xr:uid="{00000000-0005-0000-0000-0000C4020000}"/>
    <cellStyle name="Normal 4 3 2 2 4" xfId="647" xr:uid="{00000000-0005-0000-0000-0000C5020000}"/>
    <cellStyle name="Normal 4 3 2 2 5" xfId="774" xr:uid="{00000000-0005-0000-0000-0000C6020000}"/>
    <cellStyle name="Normal 4 3 2 2 6" xfId="959" xr:uid="{00000000-0005-0000-0000-0000C7020000}"/>
    <cellStyle name="Normal 4 3 2 3" xfId="218" xr:uid="{00000000-0005-0000-0000-0000C8020000}"/>
    <cellStyle name="Normal 4 3 2 4" xfId="370" xr:uid="{00000000-0005-0000-0000-0000C9020000}"/>
    <cellStyle name="Normal 4 3 2 5" xfId="564" xr:uid="{00000000-0005-0000-0000-0000CA020000}"/>
    <cellStyle name="Normal 4 3 2 6" xfId="678" xr:uid="{00000000-0005-0000-0000-0000CB020000}"/>
    <cellStyle name="Normal 4 3 2 7" xfId="861" xr:uid="{00000000-0005-0000-0000-0000CC020000}"/>
    <cellStyle name="Normal 4 3 3" xfId="80" xr:uid="{00000000-0005-0000-0000-0000CD020000}"/>
    <cellStyle name="Normal 4 3 3 2" xfId="172" xr:uid="{00000000-0005-0000-0000-0000CE020000}"/>
    <cellStyle name="Normal 4 3 3 2 2" xfId="294" xr:uid="{00000000-0005-0000-0000-0000CF020000}"/>
    <cellStyle name="Normal 4 3 3 2 3" xfId="446" xr:uid="{00000000-0005-0000-0000-0000D0020000}"/>
    <cellStyle name="Normal 4 3 3 2 4" xfId="634" xr:uid="{00000000-0005-0000-0000-0000D1020000}"/>
    <cellStyle name="Normal 4 3 3 2 5" xfId="754" xr:uid="{00000000-0005-0000-0000-0000D2020000}"/>
    <cellStyle name="Normal 4 3 3 2 6" xfId="939" xr:uid="{00000000-0005-0000-0000-0000D3020000}"/>
    <cellStyle name="Normal 4 3 3 3" xfId="232" xr:uid="{00000000-0005-0000-0000-0000D4020000}"/>
    <cellStyle name="Normal 4 3 3 4" xfId="384" xr:uid="{00000000-0005-0000-0000-0000D5020000}"/>
    <cellStyle name="Normal 4 3 3 5" xfId="544" xr:uid="{00000000-0005-0000-0000-0000D6020000}"/>
    <cellStyle name="Normal 4 3 3 6" xfId="692" xr:uid="{00000000-0005-0000-0000-0000D7020000}"/>
    <cellStyle name="Normal 4 3 3 7" xfId="841" xr:uid="{00000000-0005-0000-0000-0000D8020000}"/>
    <cellStyle name="Normal 4 3 4" xfId="116" xr:uid="{00000000-0005-0000-0000-0000D9020000}"/>
    <cellStyle name="Normal 4 3 4 2" xfId="329" xr:uid="{00000000-0005-0000-0000-0000DA020000}"/>
    <cellStyle name="Normal 4 3 4 2 2" xfId="974" xr:uid="{00000000-0005-0000-0000-0000DB020000}"/>
    <cellStyle name="Normal 4 3 4 3" xfId="481" xr:uid="{00000000-0005-0000-0000-0000DC020000}"/>
    <cellStyle name="Normal 4 3 4 4" xfId="579" xr:uid="{00000000-0005-0000-0000-0000DD020000}"/>
    <cellStyle name="Normal 4 3 4 5" xfId="789" xr:uid="{00000000-0005-0000-0000-0000DE020000}"/>
    <cellStyle name="Normal 4 3 4 6" xfId="876" xr:uid="{00000000-0005-0000-0000-0000DF020000}"/>
    <cellStyle name="Normal 4 3 5" xfId="173" xr:uid="{00000000-0005-0000-0000-0000E0020000}"/>
    <cellStyle name="Normal 4 3 5 2" xfId="274" xr:uid="{00000000-0005-0000-0000-0000E1020000}"/>
    <cellStyle name="Normal 4 3 5 3" xfId="426" xr:uid="{00000000-0005-0000-0000-0000E2020000}"/>
    <cellStyle name="Normal 4 3 5 4" xfId="626" xr:uid="{00000000-0005-0000-0000-0000E3020000}"/>
    <cellStyle name="Normal 4 3 5 5" xfId="734" xr:uid="{00000000-0005-0000-0000-0000E4020000}"/>
    <cellStyle name="Normal 4 3 5 6" xfId="919" xr:uid="{00000000-0005-0000-0000-0000E5020000}"/>
    <cellStyle name="Normal 4 3 6" xfId="203" xr:uid="{00000000-0005-0000-0000-0000E6020000}"/>
    <cellStyle name="Normal 4 3 7" xfId="356" xr:uid="{00000000-0005-0000-0000-0000E7020000}"/>
    <cellStyle name="Normal 4 3 8" xfId="524" xr:uid="{00000000-0005-0000-0000-0000E8020000}"/>
    <cellStyle name="Normal 4 3 9" xfId="664" xr:uid="{00000000-0005-0000-0000-0000E9020000}"/>
    <cellStyle name="Normal 5" xfId="12" xr:uid="{00000000-0005-0000-0000-0000EA020000}"/>
    <cellStyle name="Normal 5 10" xfId="29" xr:uid="{00000000-0005-0000-0000-0000EB020000}"/>
    <cellStyle name="Normal 5 10 2" xfId="248" xr:uid="{00000000-0005-0000-0000-0000EC020000}"/>
    <cellStyle name="Normal 5 10 3" xfId="400" xr:uid="{00000000-0005-0000-0000-0000ED020000}"/>
    <cellStyle name="Normal 5 10 4" xfId="611" xr:uid="{00000000-0005-0000-0000-0000EE020000}"/>
    <cellStyle name="Normal 5 10 5" xfId="708" xr:uid="{00000000-0005-0000-0000-0000EF020000}"/>
    <cellStyle name="Normal 5 10 6" xfId="893" xr:uid="{00000000-0005-0000-0000-0000F0020000}"/>
    <cellStyle name="Normal 5 11" xfId="174" xr:uid="{00000000-0005-0000-0000-0000F1020000}"/>
    <cellStyle name="Normal 5 11 2" xfId="237" xr:uid="{00000000-0005-0000-0000-0000F2020000}"/>
    <cellStyle name="Normal 5 11 3" xfId="389" xr:uid="{00000000-0005-0000-0000-0000F3020000}"/>
    <cellStyle name="Normal 5 11 4" xfId="600" xr:uid="{00000000-0005-0000-0000-0000F4020000}"/>
    <cellStyle name="Normal 5 11 5" xfId="697" xr:uid="{00000000-0005-0000-0000-0000F5020000}"/>
    <cellStyle name="Normal 5 11 6" xfId="882" xr:uid="{00000000-0005-0000-0000-0000F6020000}"/>
    <cellStyle name="Normal 5 12" xfId="190" xr:uid="{00000000-0005-0000-0000-0000F7020000}"/>
    <cellStyle name="Normal 5 13" xfId="346" xr:uid="{00000000-0005-0000-0000-0000F8020000}"/>
    <cellStyle name="Normal 5 14" xfId="498" xr:uid="{00000000-0005-0000-0000-0000F9020000}"/>
    <cellStyle name="Normal 5 15" xfId="654" xr:uid="{00000000-0005-0000-0000-0000FA020000}"/>
    <cellStyle name="Normal 5 16" xfId="806" xr:uid="{00000000-0005-0000-0000-0000FB020000}"/>
    <cellStyle name="Normal 5 2" xfId="21" xr:uid="{00000000-0005-0000-0000-0000FC020000}"/>
    <cellStyle name="Normal 5 2 10" xfId="357" xr:uid="{00000000-0005-0000-0000-0000FD020000}"/>
    <cellStyle name="Normal 5 2 11" xfId="503" xr:uid="{00000000-0005-0000-0000-0000FE020000}"/>
    <cellStyle name="Normal 5 2 12" xfId="665" xr:uid="{00000000-0005-0000-0000-0000FF020000}"/>
    <cellStyle name="Normal 5 2 13" xfId="817" xr:uid="{00000000-0005-0000-0000-000000030000}"/>
    <cellStyle name="Normal 5 2 2" xfId="97" xr:uid="{00000000-0005-0000-0000-000001030000}"/>
    <cellStyle name="Normal 5 2 2 2" xfId="175" xr:uid="{00000000-0005-0000-0000-000002030000}"/>
    <cellStyle name="Normal 5 2 2 2 2" xfId="310" xr:uid="{00000000-0005-0000-0000-000003030000}"/>
    <cellStyle name="Normal 5 2 2 2 3" xfId="462" xr:uid="{00000000-0005-0000-0000-000004030000}"/>
    <cellStyle name="Normal 5 2 2 2 4" xfId="644" xr:uid="{00000000-0005-0000-0000-000005030000}"/>
    <cellStyle name="Normal 5 2 2 2 5" xfId="770" xr:uid="{00000000-0005-0000-0000-000006030000}"/>
    <cellStyle name="Normal 5 2 2 2 6" xfId="955" xr:uid="{00000000-0005-0000-0000-000007030000}"/>
    <cellStyle name="Normal 5 2 2 3" xfId="214" xr:uid="{00000000-0005-0000-0000-000008030000}"/>
    <cellStyle name="Normal 5 2 2 4" xfId="366" xr:uid="{00000000-0005-0000-0000-000009030000}"/>
    <cellStyle name="Normal 5 2 2 5" xfId="560" xr:uid="{00000000-0005-0000-0000-00000A030000}"/>
    <cellStyle name="Normal 5 2 2 6" xfId="674" xr:uid="{00000000-0005-0000-0000-00000B030000}"/>
    <cellStyle name="Normal 5 2 2 7" xfId="857" xr:uid="{00000000-0005-0000-0000-00000C030000}"/>
    <cellStyle name="Normal 5 2 3" xfId="76" xr:uid="{00000000-0005-0000-0000-00000D030000}"/>
    <cellStyle name="Normal 5 2 3 2" xfId="176" xr:uid="{00000000-0005-0000-0000-00000E030000}"/>
    <cellStyle name="Normal 5 2 3 2 2" xfId="290" xr:uid="{00000000-0005-0000-0000-00000F030000}"/>
    <cellStyle name="Normal 5 2 3 2 3" xfId="442" xr:uid="{00000000-0005-0000-0000-000010030000}"/>
    <cellStyle name="Normal 5 2 3 2 4" xfId="632" xr:uid="{00000000-0005-0000-0000-000011030000}"/>
    <cellStyle name="Normal 5 2 3 2 5" xfId="750" xr:uid="{00000000-0005-0000-0000-000012030000}"/>
    <cellStyle name="Normal 5 2 3 2 6" xfId="935" xr:uid="{00000000-0005-0000-0000-000013030000}"/>
    <cellStyle name="Normal 5 2 3 3" xfId="228" xr:uid="{00000000-0005-0000-0000-000014030000}"/>
    <cellStyle name="Normal 5 2 3 4" xfId="380" xr:uid="{00000000-0005-0000-0000-000015030000}"/>
    <cellStyle name="Normal 5 2 3 5" xfId="540" xr:uid="{00000000-0005-0000-0000-000016030000}"/>
    <cellStyle name="Normal 5 2 3 6" xfId="688" xr:uid="{00000000-0005-0000-0000-000017030000}"/>
    <cellStyle name="Normal 5 2 3 7" xfId="837" xr:uid="{00000000-0005-0000-0000-000018030000}"/>
    <cellStyle name="Normal 5 2 4" xfId="112" xr:uid="{00000000-0005-0000-0000-000019030000}"/>
    <cellStyle name="Normal 5 2 4 2" xfId="325" xr:uid="{00000000-0005-0000-0000-00001A030000}"/>
    <cellStyle name="Normal 5 2 4 2 2" xfId="970" xr:uid="{00000000-0005-0000-0000-00001B030000}"/>
    <cellStyle name="Normal 5 2 4 3" xfId="477" xr:uid="{00000000-0005-0000-0000-00001C030000}"/>
    <cellStyle name="Normal 5 2 4 4" xfId="575" xr:uid="{00000000-0005-0000-0000-00001D030000}"/>
    <cellStyle name="Normal 5 2 4 5" xfId="785" xr:uid="{00000000-0005-0000-0000-00001E030000}"/>
    <cellStyle name="Normal 5 2 4 6" xfId="872" xr:uid="{00000000-0005-0000-0000-00001F030000}"/>
    <cellStyle name="Normal 5 2 5" xfId="54" xr:uid="{00000000-0005-0000-0000-000020030000}"/>
    <cellStyle name="Normal 5 2 5 2" xfId="270" xr:uid="{00000000-0005-0000-0000-000021030000}"/>
    <cellStyle name="Normal 5 2 5 3" xfId="422" xr:uid="{00000000-0005-0000-0000-000022030000}"/>
    <cellStyle name="Normal 5 2 5 4" xfId="520" xr:uid="{00000000-0005-0000-0000-000023030000}"/>
    <cellStyle name="Normal 5 2 5 5" xfId="730" xr:uid="{00000000-0005-0000-0000-000024030000}"/>
    <cellStyle name="Normal 5 2 5 6" xfId="915" xr:uid="{00000000-0005-0000-0000-000025030000}"/>
    <cellStyle name="Normal 5 2 6" xfId="129" xr:uid="{00000000-0005-0000-0000-000026030000}"/>
    <cellStyle name="Normal 5 2 6 2" xfId="340" xr:uid="{00000000-0005-0000-0000-000027030000}"/>
    <cellStyle name="Normal 5 2 6 3" xfId="492" xr:uid="{00000000-0005-0000-0000-000028030000}"/>
    <cellStyle name="Normal 5 2 6 4" xfId="590" xr:uid="{00000000-0005-0000-0000-000029030000}"/>
    <cellStyle name="Normal 5 2 6 5" xfId="800" xr:uid="{00000000-0005-0000-0000-00002A030000}"/>
    <cellStyle name="Normal 5 2 6 6" xfId="985" xr:uid="{00000000-0005-0000-0000-00002B030000}"/>
    <cellStyle name="Normal 5 2 7" xfId="35" xr:uid="{00000000-0005-0000-0000-00002C030000}"/>
    <cellStyle name="Normal 5 2 7 2" xfId="253" xr:uid="{00000000-0005-0000-0000-00002D030000}"/>
    <cellStyle name="Normal 5 2 7 3" xfId="405" xr:uid="{00000000-0005-0000-0000-00002E030000}"/>
    <cellStyle name="Normal 5 2 7 4" xfId="616" xr:uid="{00000000-0005-0000-0000-00002F030000}"/>
    <cellStyle name="Normal 5 2 7 5" xfId="713" xr:uid="{00000000-0005-0000-0000-000030030000}"/>
    <cellStyle name="Normal 5 2 7 6" xfId="898" xr:uid="{00000000-0005-0000-0000-000031030000}"/>
    <cellStyle name="Normal 5 2 8" xfId="177" xr:uid="{00000000-0005-0000-0000-000032030000}"/>
    <cellStyle name="Normal 5 2 8 2" xfId="242" xr:uid="{00000000-0005-0000-0000-000033030000}"/>
    <cellStyle name="Normal 5 2 8 3" xfId="394" xr:uid="{00000000-0005-0000-0000-000034030000}"/>
    <cellStyle name="Normal 5 2 8 4" xfId="605" xr:uid="{00000000-0005-0000-0000-000035030000}"/>
    <cellStyle name="Normal 5 2 8 5" xfId="702" xr:uid="{00000000-0005-0000-0000-000036030000}"/>
    <cellStyle name="Normal 5 2 8 6" xfId="887" xr:uid="{00000000-0005-0000-0000-000037030000}"/>
    <cellStyle name="Normal 5 2 9" xfId="204" xr:uid="{00000000-0005-0000-0000-000038030000}"/>
    <cellStyle name="Normal 5 3" xfId="48" xr:uid="{00000000-0005-0000-0000-000039030000}"/>
    <cellStyle name="Normal 5 3 10" xfId="812" xr:uid="{00000000-0005-0000-0000-00003A030000}"/>
    <cellStyle name="Normal 5 3 2" xfId="92" xr:uid="{00000000-0005-0000-0000-00003B030000}"/>
    <cellStyle name="Normal 5 3 2 2" xfId="178" xr:uid="{00000000-0005-0000-0000-00003C030000}"/>
    <cellStyle name="Normal 5 3 2 2 2" xfId="305" xr:uid="{00000000-0005-0000-0000-00003D030000}"/>
    <cellStyle name="Normal 5 3 2 2 3" xfId="457" xr:uid="{00000000-0005-0000-0000-00003E030000}"/>
    <cellStyle name="Normal 5 3 2 2 4" xfId="641" xr:uid="{00000000-0005-0000-0000-00003F030000}"/>
    <cellStyle name="Normal 5 3 2 2 5" xfId="765" xr:uid="{00000000-0005-0000-0000-000040030000}"/>
    <cellStyle name="Normal 5 3 2 2 6" xfId="950" xr:uid="{00000000-0005-0000-0000-000041030000}"/>
    <cellStyle name="Normal 5 3 2 3" xfId="233" xr:uid="{00000000-0005-0000-0000-000042030000}"/>
    <cellStyle name="Normal 5 3 2 4" xfId="385" xr:uid="{00000000-0005-0000-0000-000043030000}"/>
    <cellStyle name="Normal 5 3 2 5" xfId="555" xr:uid="{00000000-0005-0000-0000-000044030000}"/>
    <cellStyle name="Normal 5 3 2 6" xfId="693" xr:uid="{00000000-0005-0000-0000-000045030000}"/>
    <cellStyle name="Normal 5 3 2 7" xfId="852" xr:uid="{00000000-0005-0000-0000-000046030000}"/>
    <cellStyle name="Normal 5 3 3" xfId="71" xr:uid="{00000000-0005-0000-0000-000047030000}"/>
    <cellStyle name="Normal 5 3 3 2" xfId="285" xr:uid="{00000000-0005-0000-0000-000048030000}"/>
    <cellStyle name="Normal 5 3 3 2 2" xfId="930" xr:uid="{00000000-0005-0000-0000-000049030000}"/>
    <cellStyle name="Normal 5 3 3 3" xfId="437" xr:uid="{00000000-0005-0000-0000-00004A030000}"/>
    <cellStyle name="Normal 5 3 3 4" xfId="535" xr:uid="{00000000-0005-0000-0000-00004B030000}"/>
    <cellStyle name="Normal 5 3 3 5" xfId="745" xr:uid="{00000000-0005-0000-0000-00004C030000}"/>
    <cellStyle name="Normal 5 3 3 6" xfId="832" xr:uid="{00000000-0005-0000-0000-00004D030000}"/>
    <cellStyle name="Normal 5 3 4" xfId="117" xr:uid="{00000000-0005-0000-0000-00004E030000}"/>
    <cellStyle name="Normal 5 3 4 2" xfId="330" xr:uid="{00000000-0005-0000-0000-00004F030000}"/>
    <cellStyle name="Normal 5 3 4 2 2" xfId="975" xr:uid="{00000000-0005-0000-0000-000050030000}"/>
    <cellStyle name="Normal 5 3 4 3" xfId="482" xr:uid="{00000000-0005-0000-0000-000051030000}"/>
    <cellStyle name="Normal 5 3 4 4" xfId="580" xr:uid="{00000000-0005-0000-0000-000052030000}"/>
    <cellStyle name="Normal 5 3 4 5" xfId="790" xr:uid="{00000000-0005-0000-0000-000053030000}"/>
    <cellStyle name="Normal 5 3 4 6" xfId="877" xr:uid="{00000000-0005-0000-0000-000054030000}"/>
    <cellStyle name="Normal 5 3 5" xfId="179" xr:uid="{00000000-0005-0000-0000-000055030000}"/>
    <cellStyle name="Normal 5 3 5 2" xfId="265" xr:uid="{00000000-0005-0000-0000-000056030000}"/>
    <cellStyle name="Normal 5 3 5 3" xfId="417" xr:uid="{00000000-0005-0000-0000-000057030000}"/>
    <cellStyle name="Normal 5 3 5 4" xfId="622" xr:uid="{00000000-0005-0000-0000-000058030000}"/>
    <cellStyle name="Normal 5 3 5 5" xfId="725" xr:uid="{00000000-0005-0000-0000-000059030000}"/>
    <cellStyle name="Normal 5 3 5 6" xfId="910" xr:uid="{00000000-0005-0000-0000-00005A030000}"/>
    <cellStyle name="Normal 5 3 6" xfId="219" xr:uid="{00000000-0005-0000-0000-00005B030000}"/>
    <cellStyle name="Normal 5 3 7" xfId="371" xr:uid="{00000000-0005-0000-0000-00005C030000}"/>
    <cellStyle name="Normal 5 3 8" xfId="515" xr:uid="{00000000-0005-0000-0000-00005D030000}"/>
    <cellStyle name="Normal 5 3 9" xfId="679" xr:uid="{00000000-0005-0000-0000-00005E030000}"/>
    <cellStyle name="Normal 5 4" xfId="59" xr:uid="{00000000-0005-0000-0000-00005F030000}"/>
    <cellStyle name="Normal 5 4 2" xfId="102" xr:uid="{00000000-0005-0000-0000-000060030000}"/>
    <cellStyle name="Normal 5 4 2 2" xfId="315" xr:uid="{00000000-0005-0000-0000-000061030000}"/>
    <cellStyle name="Normal 5 4 2 2 2" xfId="960" xr:uid="{00000000-0005-0000-0000-000062030000}"/>
    <cellStyle name="Normal 5 4 2 3" xfId="467" xr:uid="{00000000-0005-0000-0000-000063030000}"/>
    <cellStyle name="Normal 5 4 2 4" xfId="565" xr:uid="{00000000-0005-0000-0000-000064030000}"/>
    <cellStyle name="Normal 5 4 2 5" xfId="775" xr:uid="{00000000-0005-0000-0000-000065030000}"/>
    <cellStyle name="Normal 5 4 2 6" xfId="862" xr:uid="{00000000-0005-0000-0000-000066030000}"/>
    <cellStyle name="Normal 5 4 3" xfId="81" xr:uid="{00000000-0005-0000-0000-000067030000}"/>
    <cellStyle name="Normal 5 4 3 2" xfId="295" xr:uid="{00000000-0005-0000-0000-000068030000}"/>
    <cellStyle name="Normal 5 4 3 2 2" xfId="940" xr:uid="{00000000-0005-0000-0000-000069030000}"/>
    <cellStyle name="Normal 5 4 3 3" xfId="447" xr:uid="{00000000-0005-0000-0000-00006A030000}"/>
    <cellStyle name="Normal 5 4 3 4" xfId="545" xr:uid="{00000000-0005-0000-0000-00006B030000}"/>
    <cellStyle name="Normal 5 4 3 5" xfId="755" xr:uid="{00000000-0005-0000-0000-00006C030000}"/>
    <cellStyle name="Normal 5 4 3 6" xfId="842" xr:uid="{00000000-0005-0000-0000-00006D030000}"/>
    <cellStyle name="Normal 5 4 4" xfId="180" xr:uid="{00000000-0005-0000-0000-00006E030000}"/>
    <cellStyle name="Normal 5 4 4 2" xfId="275" xr:uid="{00000000-0005-0000-0000-00006F030000}"/>
    <cellStyle name="Normal 5 4 4 3" xfId="427" xr:uid="{00000000-0005-0000-0000-000070030000}"/>
    <cellStyle name="Normal 5 4 4 4" xfId="627" xr:uid="{00000000-0005-0000-0000-000071030000}"/>
    <cellStyle name="Normal 5 4 4 5" xfId="735" xr:uid="{00000000-0005-0000-0000-000072030000}"/>
    <cellStyle name="Normal 5 4 4 6" xfId="920" xr:uid="{00000000-0005-0000-0000-000073030000}"/>
    <cellStyle name="Normal 5 4 5" xfId="209" xr:uid="{00000000-0005-0000-0000-000074030000}"/>
    <cellStyle name="Normal 5 4 6" xfId="361" xr:uid="{00000000-0005-0000-0000-000075030000}"/>
    <cellStyle name="Normal 5 4 7" xfId="525" xr:uid="{00000000-0005-0000-0000-000076030000}"/>
    <cellStyle name="Normal 5 4 8" xfId="669" xr:uid="{00000000-0005-0000-0000-000077030000}"/>
    <cellStyle name="Normal 5 4 9" xfId="822" xr:uid="{00000000-0005-0000-0000-000078030000}"/>
    <cellStyle name="Normal 5 5" xfId="85" xr:uid="{00000000-0005-0000-0000-000079030000}"/>
    <cellStyle name="Normal 5 5 2" xfId="181" xr:uid="{00000000-0005-0000-0000-00007A030000}"/>
    <cellStyle name="Normal 5 5 2 2" xfId="299" xr:uid="{00000000-0005-0000-0000-00007B030000}"/>
    <cellStyle name="Normal 5 5 2 3" xfId="451" xr:uid="{00000000-0005-0000-0000-00007C030000}"/>
    <cellStyle name="Normal 5 5 2 4" xfId="638" xr:uid="{00000000-0005-0000-0000-00007D030000}"/>
    <cellStyle name="Normal 5 5 2 5" xfId="759" xr:uid="{00000000-0005-0000-0000-00007E030000}"/>
    <cellStyle name="Normal 5 5 2 6" xfId="944" xr:uid="{00000000-0005-0000-0000-00007F030000}"/>
    <cellStyle name="Normal 5 5 3" xfId="223" xr:uid="{00000000-0005-0000-0000-000080030000}"/>
    <cellStyle name="Normal 5 5 4" xfId="375" xr:uid="{00000000-0005-0000-0000-000081030000}"/>
    <cellStyle name="Normal 5 5 5" xfId="549" xr:uid="{00000000-0005-0000-0000-000082030000}"/>
    <cellStyle name="Normal 5 5 6" xfId="683" xr:uid="{00000000-0005-0000-0000-000083030000}"/>
    <cellStyle name="Normal 5 5 7" xfId="846" xr:uid="{00000000-0005-0000-0000-000084030000}"/>
    <cellStyle name="Normal 5 6" xfId="64" xr:uid="{00000000-0005-0000-0000-000085030000}"/>
    <cellStyle name="Normal 5 6 2" xfId="279" xr:uid="{00000000-0005-0000-0000-000086030000}"/>
    <cellStyle name="Normal 5 6 2 2" xfId="924" xr:uid="{00000000-0005-0000-0000-000087030000}"/>
    <cellStyle name="Normal 5 6 3" xfId="431" xr:uid="{00000000-0005-0000-0000-000088030000}"/>
    <cellStyle name="Normal 5 6 4" xfId="529" xr:uid="{00000000-0005-0000-0000-000089030000}"/>
    <cellStyle name="Normal 5 6 5" xfId="739" xr:uid="{00000000-0005-0000-0000-00008A030000}"/>
    <cellStyle name="Normal 5 6 6" xfId="826" xr:uid="{00000000-0005-0000-0000-00008B030000}"/>
    <cellStyle name="Normal 5 7" xfId="107" xr:uid="{00000000-0005-0000-0000-00008C030000}"/>
    <cellStyle name="Normal 5 7 2" xfId="320" xr:uid="{00000000-0005-0000-0000-00008D030000}"/>
    <cellStyle name="Normal 5 7 2 2" xfId="965" xr:uid="{00000000-0005-0000-0000-00008E030000}"/>
    <cellStyle name="Normal 5 7 3" xfId="472" xr:uid="{00000000-0005-0000-0000-00008F030000}"/>
    <cellStyle name="Normal 5 7 4" xfId="570" xr:uid="{00000000-0005-0000-0000-000090030000}"/>
    <cellStyle name="Normal 5 7 5" xfId="780" xr:uid="{00000000-0005-0000-0000-000091030000}"/>
    <cellStyle name="Normal 5 7 6" xfId="867" xr:uid="{00000000-0005-0000-0000-000092030000}"/>
    <cellStyle name="Normal 5 8" xfId="41" xr:uid="{00000000-0005-0000-0000-000093030000}"/>
    <cellStyle name="Normal 5 8 2" xfId="259" xr:uid="{00000000-0005-0000-0000-000094030000}"/>
    <cellStyle name="Normal 5 8 3" xfId="411" xr:uid="{00000000-0005-0000-0000-000095030000}"/>
    <cellStyle name="Normal 5 8 4" xfId="509" xr:uid="{00000000-0005-0000-0000-000096030000}"/>
    <cellStyle name="Normal 5 8 5" xfId="719" xr:uid="{00000000-0005-0000-0000-000097030000}"/>
    <cellStyle name="Normal 5 8 6" xfId="904" xr:uid="{00000000-0005-0000-0000-000098030000}"/>
    <cellStyle name="Normal 5 9" xfId="124" xr:uid="{00000000-0005-0000-0000-000099030000}"/>
    <cellStyle name="Normal 5 9 2" xfId="335" xr:uid="{00000000-0005-0000-0000-00009A030000}"/>
    <cellStyle name="Normal 5 9 3" xfId="487" xr:uid="{00000000-0005-0000-0000-00009B030000}"/>
    <cellStyle name="Normal 5 9 4" xfId="585" xr:uid="{00000000-0005-0000-0000-00009C030000}"/>
    <cellStyle name="Normal 5 9 5" xfId="795" xr:uid="{00000000-0005-0000-0000-00009D030000}"/>
    <cellStyle name="Normal 5 9 6" xfId="980" xr:uid="{00000000-0005-0000-0000-00009E030000}"/>
    <cellStyle name="Normal 6" xfId="13" xr:uid="{00000000-0005-0000-0000-00009F030000}"/>
    <cellStyle name="Normal 6 2" xfId="49" xr:uid="{00000000-0005-0000-0000-0000A0030000}"/>
    <cellStyle name="Normal 6 3" xfId="86" xr:uid="{00000000-0005-0000-0000-0000A1030000}"/>
    <cellStyle name="Normal 6 3 2" xfId="300" xr:uid="{00000000-0005-0000-0000-0000A2030000}"/>
    <cellStyle name="Normal 6 3 2 2" xfId="945" xr:uid="{00000000-0005-0000-0000-0000A3030000}"/>
    <cellStyle name="Normal 6 3 3" xfId="452" xr:uid="{00000000-0005-0000-0000-0000A4030000}"/>
    <cellStyle name="Normal 6 3 4" xfId="550" xr:uid="{00000000-0005-0000-0000-0000A5030000}"/>
    <cellStyle name="Normal 6 3 5" xfId="760" xr:uid="{00000000-0005-0000-0000-0000A6030000}"/>
    <cellStyle name="Normal 6 3 6" xfId="847" xr:uid="{00000000-0005-0000-0000-0000A7030000}"/>
    <cellStyle name="Normal 6 4" xfId="65" xr:uid="{00000000-0005-0000-0000-0000A8030000}"/>
    <cellStyle name="Normal 6 4 2" xfId="280" xr:uid="{00000000-0005-0000-0000-0000A9030000}"/>
    <cellStyle name="Normal 6 4 2 2" xfId="925" xr:uid="{00000000-0005-0000-0000-0000AA030000}"/>
    <cellStyle name="Normal 6 4 3" xfId="432" xr:uid="{00000000-0005-0000-0000-0000AB030000}"/>
    <cellStyle name="Normal 6 4 4" xfId="530" xr:uid="{00000000-0005-0000-0000-0000AC030000}"/>
    <cellStyle name="Normal 6 4 5" xfId="740" xr:uid="{00000000-0005-0000-0000-0000AD030000}"/>
    <cellStyle name="Normal 6 4 6" xfId="827" xr:uid="{00000000-0005-0000-0000-0000AE030000}"/>
    <cellStyle name="Normal 6 5" xfId="42" xr:uid="{00000000-0005-0000-0000-0000AF030000}"/>
    <cellStyle name="Normal 6 5 2" xfId="260" xr:uid="{00000000-0005-0000-0000-0000B0030000}"/>
    <cellStyle name="Normal 6 5 3" xfId="412" xr:uid="{00000000-0005-0000-0000-0000B1030000}"/>
    <cellStyle name="Normal 6 5 4" xfId="510" xr:uid="{00000000-0005-0000-0000-0000B2030000}"/>
    <cellStyle name="Normal 6 5 5" xfId="720" xr:uid="{00000000-0005-0000-0000-0000B3030000}"/>
    <cellStyle name="Normal 6 5 6" xfId="905" xr:uid="{00000000-0005-0000-0000-0000B4030000}"/>
    <cellStyle name="Normal 6 6" xfId="191" xr:uid="{00000000-0005-0000-0000-0000B5030000}"/>
    <cellStyle name="Normal 6 7" xfId="347" xr:uid="{00000000-0005-0000-0000-0000B6030000}"/>
    <cellStyle name="Normal 6 8" xfId="655" xr:uid="{00000000-0005-0000-0000-0000B7030000}"/>
    <cellStyle name="Normal 6 9" xfId="807" xr:uid="{00000000-0005-0000-0000-0000B8030000}"/>
    <cellStyle name="Normal 7" xfId="24" xr:uid="{00000000-0005-0000-0000-0000B9030000}"/>
    <cellStyle name="Normal 8" xfId="104" xr:uid="{00000000-0005-0000-0000-0000BA030000}"/>
    <cellStyle name="Normal 8 2" xfId="317" xr:uid="{00000000-0005-0000-0000-0000BB030000}"/>
    <cellStyle name="Normal 8 2 2" xfId="962" xr:uid="{00000000-0005-0000-0000-0000BC030000}"/>
    <cellStyle name="Normal 8 3" xfId="469" xr:uid="{00000000-0005-0000-0000-0000BD030000}"/>
    <cellStyle name="Normal 8 4" xfId="567" xr:uid="{00000000-0005-0000-0000-0000BE030000}"/>
    <cellStyle name="Normal 8 5" xfId="777" xr:uid="{00000000-0005-0000-0000-0000BF030000}"/>
    <cellStyle name="Normal 8 6" xfId="864" xr:uid="{00000000-0005-0000-0000-0000C0030000}"/>
    <cellStyle name="Normal 9" xfId="121" xr:uid="{00000000-0005-0000-0000-0000C1030000}"/>
    <cellStyle name="Normal 9 2" xfId="332" xr:uid="{00000000-0005-0000-0000-0000C2030000}"/>
    <cellStyle name="Normal 9 2 2" xfId="977" xr:uid="{00000000-0005-0000-0000-0000C3030000}"/>
    <cellStyle name="Normal 9 3" xfId="484" xr:uid="{00000000-0005-0000-0000-0000C4030000}"/>
    <cellStyle name="Normal 9 4" xfId="582" xr:uid="{00000000-0005-0000-0000-0000C5030000}"/>
    <cellStyle name="Normal 9 5" xfId="792" xr:uid="{00000000-0005-0000-0000-0000C6030000}"/>
    <cellStyle name="Normal 9 6" xfId="879" xr:uid="{00000000-0005-0000-0000-0000C7030000}"/>
    <cellStyle name="Note 2" xfId="18" xr:uid="{00000000-0005-0000-0000-0000C8030000}"/>
    <cellStyle name="Note 3" xfId="182" xr:uid="{00000000-0005-0000-0000-0000C9030000}"/>
    <cellStyle name="Percent 2" xfId="6" xr:uid="{00000000-0005-0000-0000-0000CA030000}"/>
    <cellStyle name="Percent 3" xfId="14" xr:uid="{00000000-0005-0000-0000-0000CB030000}"/>
    <cellStyle name="Percent 3 2" xfId="87" xr:uid="{00000000-0005-0000-0000-0000CC030000}"/>
    <cellStyle name="Percent 3 3" xfId="66" xr:uid="{00000000-0005-0000-0000-0000CD030000}"/>
    <cellStyle name="Percent 3 4" xfId="43" xr:uid="{00000000-0005-0000-0000-0000CE030000}"/>
    <cellStyle name="Percent 3 5" xfId="30" xr:uid="{00000000-0005-0000-0000-0000CF030000}"/>
    <cellStyle name="Percent 4" xfId="26" xr:uid="{00000000-0005-0000-0000-0000D0030000}"/>
    <cellStyle name="Prosent" xfId="5" builtinId="5"/>
    <cellStyle name="Prosent 2" xfId="187" xr:uid="{00000000-0005-0000-0000-0000D2030000}"/>
    <cellStyle name="Tusenskille 2" xfId="183" xr:uid="{00000000-0005-0000-0000-0000D3030000}"/>
    <cellStyle name="Tusenskille 2 2" xfId="198" xr:uid="{00000000-0005-0000-0000-0000D4030000}"/>
    <cellStyle name="Tusenskille 2 3" xfId="351" xr:uid="{00000000-0005-0000-0000-0000D5030000}"/>
    <cellStyle name="Tusenskille 2 4" xfId="595" xr:uid="{00000000-0005-0000-0000-0000D6030000}"/>
    <cellStyle name="Tusenskille 2 5" xfId="659" xr:uid="{00000000-0005-0000-0000-0000D7030000}"/>
    <cellStyle name="Tusenskille 3" xfId="184" xr:uid="{00000000-0005-0000-0000-0000D8030000}"/>
    <cellStyle name="Tusenskille 3 2" xfId="199" xr:uid="{00000000-0005-0000-0000-0000D9030000}"/>
    <cellStyle name="Tusenskille 3 3" xfId="352" xr:uid="{00000000-0005-0000-0000-0000DA030000}"/>
    <cellStyle name="Tusenskille 3 4" xfId="596" xr:uid="{00000000-0005-0000-0000-0000DB030000}"/>
    <cellStyle name="Tusenskille 3 5" xfId="660" xr:uid="{00000000-0005-0000-0000-0000DC030000}"/>
  </cellStyles>
  <dxfs count="502">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3.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8" Type="http://schemas.openxmlformats.org/officeDocument/2006/relationships/customXml" Target="../customXml/item3.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externalLink" Target="externalLinks/externalLink1.xml"/><Relationship Id="rId56"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externalLink" Target="externalLinks/externalLink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2.xml"/><Relationship Id="rId57" Type="http://schemas.openxmlformats.org/officeDocument/2006/relationships/customXml" Target="../customXml/item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19</xdr:col>
          <xdr:colOff>438150</xdr:colOff>
          <xdr:row>0</xdr:row>
          <xdr:rowOff>247650</xdr:rowOff>
        </xdr:from>
        <xdr:to>
          <xdr:col>22</xdr:col>
          <xdr:colOff>257175</xdr:colOff>
          <xdr:row>0</xdr:row>
          <xdr:rowOff>1085850</xdr:rowOff>
        </xdr:to>
        <xdr:sp macro="" textlink="">
          <xdr:nvSpPr>
            <xdr:cNvPr id="76803" name="Button 3" hidden="1">
              <a:extLst>
                <a:ext uri="{63B3BB69-23CF-44E3-9099-C40C66FF867C}">
                  <a14:compatExt spid="_x0000_s76803"/>
                </a:ext>
                <a:ext uri="{FF2B5EF4-FFF2-40B4-BE49-F238E27FC236}">
                  <a16:creationId xmlns:a16="http://schemas.microsoft.com/office/drawing/2014/main" id="{00000000-0008-0000-0000-000003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Vis alle faner i workbooken og alle felt i fanen Registrering</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428625</xdr:colOff>
          <xdr:row>0</xdr:row>
          <xdr:rowOff>1143000</xdr:rowOff>
        </xdr:from>
        <xdr:to>
          <xdr:col>22</xdr:col>
          <xdr:colOff>247650</xdr:colOff>
          <xdr:row>15</xdr:row>
          <xdr:rowOff>95250</xdr:rowOff>
        </xdr:to>
        <xdr:sp macro="" textlink="">
          <xdr:nvSpPr>
            <xdr:cNvPr id="76806" name="Button 6" hidden="1">
              <a:extLst>
                <a:ext uri="{63B3BB69-23CF-44E3-9099-C40C66FF867C}">
                  <a14:compatExt spid="_x0000_s76806"/>
                </a:ext>
                <a:ext uri="{FF2B5EF4-FFF2-40B4-BE49-F238E27FC236}">
                  <a16:creationId xmlns:a16="http://schemas.microsoft.com/office/drawing/2014/main" id="{00000000-0008-0000-0000-000006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Tilbakestill workbooken til startposisjon</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10</xdr:col>
      <xdr:colOff>324972</xdr:colOff>
      <xdr:row>1</xdr:row>
      <xdr:rowOff>54618</xdr:rowOff>
    </xdr:from>
    <xdr:to>
      <xdr:col>31</xdr:col>
      <xdr:colOff>311367</xdr:colOff>
      <xdr:row>71</xdr:row>
      <xdr:rowOff>80843</xdr:rowOff>
    </xdr:to>
    <xdr:sp macro="" textlink="">
      <xdr:nvSpPr>
        <xdr:cNvPr id="2" name="TekstSylinder 1">
          <a:extLst>
            <a:ext uri="{FF2B5EF4-FFF2-40B4-BE49-F238E27FC236}">
              <a16:creationId xmlns:a16="http://schemas.microsoft.com/office/drawing/2014/main" id="{FF4FF99F-6329-F856-3DDA-0E4DF0FF0AE3}"/>
            </a:ext>
          </a:extLst>
        </xdr:cNvPr>
        <xdr:cNvSpPr txBox="1"/>
      </xdr:nvSpPr>
      <xdr:spPr>
        <a:xfrm>
          <a:off x="9496186" y="326761"/>
          <a:ext cx="11620502" cy="7782296"/>
        </a:xfrm>
        <a:prstGeom prst="rect">
          <a:avLst/>
        </a:prstGeom>
        <a:solidFill>
          <a:schemeClr val="accent1">
            <a:lumMod val="20000"/>
            <a:lumOff val="80000"/>
          </a:schemeClr>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600" b="1" kern="1200"/>
            <a:t>Simulieringsmalen</a:t>
          </a:r>
          <a:r>
            <a:rPr lang="nb-NO" sz="1600" b="1" kern="1200" baseline="0"/>
            <a:t> - enkel simulering av et søknadsbudsjett </a:t>
          </a:r>
          <a:br>
            <a:rPr lang="nb-NO" sz="1400" kern="1200" baseline="0"/>
          </a:br>
          <a:br>
            <a:rPr lang="nb-NO" sz="1200" kern="1200" baseline="0"/>
          </a:br>
          <a:r>
            <a:rPr lang="nb-NO" sz="1600" kern="1200" baseline="0"/>
            <a:t>Malen skal være så enkel som mulig å bruke for roller som ikke er prosjektøkonomer, dvs at KD - kravene om å vise de totale indirekte kostnadene i utgangspunktet er tatt bort - bortsett fra de tilfeller hvor instiuttleder ønsker/krever å få finansiert de hele og fulle indirekte kostnader iht TDI- modellen (se alternativ 1 under). </a:t>
          </a:r>
          <a:br>
            <a:rPr lang="nb-NO" sz="1600" kern="1200" baseline="0"/>
          </a:br>
          <a:br>
            <a:rPr lang="nb-NO" sz="1600" kern="1200" baseline="0"/>
          </a:br>
          <a:r>
            <a:rPr lang="nb-NO" sz="1600" kern="1200" baseline="0"/>
            <a:t>Man skal også kunne legge inn interne frikjøp, dette som en oversikt for å ressursdisponering, samt internt finansierte leiested. </a:t>
          </a:r>
        </a:p>
        <a:p>
          <a:endParaRPr lang="nb-NO" sz="1200" kern="1200" baseline="0"/>
        </a:p>
        <a:p>
          <a:pPr lvl="0"/>
          <a:r>
            <a:rPr lang="nb-NO" sz="1400" b="1" i="1" kern="1200" baseline="0"/>
            <a:t>Raden Finansieringstype er helt avgjørende ift de utregninger som  malen foretar. Vi skiller mellom 2 typer;</a:t>
          </a:r>
          <a:br>
            <a:rPr lang="nb-NO" sz="1400" b="1" i="1" kern="1200" baseline="0"/>
          </a:br>
          <a:br>
            <a:rPr lang="nb-NO" sz="1400" b="1" i="1" kern="1200" baseline="0"/>
          </a:br>
          <a:r>
            <a:rPr lang="nb-NO" sz="1400" b="1" i="1" kern="1200" baseline="0"/>
            <a:t>1. Full TDI - dekning - </a:t>
          </a:r>
          <a:r>
            <a:rPr lang="nb-NO" sz="1400" b="0" i="0" kern="1200" baseline="0">
              <a:solidFill>
                <a:schemeClr val="dk1"/>
              </a:solidFill>
              <a:latin typeface="+mn-lt"/>
              <a:ea typeface="+mn-ea"/>
              <a:cs typeface="+mn-cs"/>
            </a:rPr>
            <a:t>Dette alternativet er for de tilfeller hvor instituttleder ønsker fullfinansiering av TDI satsene for indirekte kostnader. </a:t>
          </a:r>
          <a:br>
            <a:rPr lang="nb-NO" sz="1400" b="0" i="0" kern="1200" baseline="0">
              <a:solidFill>
                <a:schemeClr val="dk1"/>
              </a:solidFill>
              <a:latin typeface="+mn-lt"/>
              <a:ea typeface="+mn-ea"/>
              <a:cs typeface="+mn-cs"/>
            </a:rPr>
          </a:br>
          <a:br>
            <a:rPr lang="nb-NO" sz="1100" b="1" i="1" kern="1200" baseline="0"/>
          </a:br>
          <a:r>
            <a:rPr lang="nb-NO" sz="1400" b="1" i="1" kern="1200" baseline="0"/>
            <a:t>2</a:t>
          </a:r>
          <a:r>
            <a:rPr lang="nb-NO" sz="1600" b="1" i="1" kern="1200" baseline="0"/>
            <a:t>. </a:t>
          </a:r>
          <a:r>
            <a:rPr lang="nb-NO" sz="1400" b="1" i="1" kern="1200" baseline="0"/>
            <a:t>Sats for eksternt fin. overhead - </a:t>
          </a:r>
          <a:r>
            <a:rPr lang="nb-NO" sz="1400" b="0" i="0" kern="1200" baseline="0"/>
            <a:t>I rad B52 så legger man inn overheaden til finansiør/eventuell policy til instituttet. Resultatet er at alle prosjektansatte og eksternt fiansierte frikjøp får et påslag på lønnskostnadene tilsvarer prosenten for eksternt finansiert overhead. Gitt rammen i utlysningen vil man deretter enkelt kunne identifisere hva som "gjenstår" til drift i prosjektet.  </a:t>
          </a:r>
          <a:br>
            <a:rPr lang="nb-NO" sz="1400" b="0" i="0" kern="1200" baseline="0"/>
          </a:br>
          <a:br>
            <a:rPr lang="nb-NO" sz="1400" b="0" i="0" kern="1200" baseline="0"/>
          </a:br>
          <a:r>
            <a:rPr lang="nb-NO" sz="1400" b="1" i="1" kern="1200" baseline="0"/>
            <a:t>Eksempel: </a:t>
          </a:r>
          <a:r>
            <a:rPr lang="nb-NO" sz="1400" b="0" i="0" kern="1200" baseline="0"/>
            <a:t>Rammen for utlysningen er 12 mill. krone. Hvis summen av personalkostnader (inkl .sosiale kost) som skal dekkes av bevilgningen er 8 mill. kroner, og man opererer med en overhead på 25 % (inndekning av indirekte kostnader), så vil 10 mill. kroner av rammen være disponert, og typisk vil man kunne legge inn 2. mill. kroner i drift for å fylle rammen. Her er det bare å simulere ulike utfall. </a:t>
          </a:r>
          <a:br>
            <a:rPr lang="nb-NO" sz="1400" b="0" i="0" kern="1200" baseline="0"/>
          </a:br>
          <a:br>
            <a:rPr lang="nb-NO" sz="1200" b="0" i="0" kern="1200" baseline="0"/>
          </a:br>
          <a:r>
            <a:rPr lang="nb-NO" sz="1400" b="1" i="1" kern="1200" baseline="0"/>
            <a:t>3. Fast beløp - </a:t>
          </a:r>
          <a:r>
            <a:rPr lang="nb-NO" sz="1400" b="0" i="1" kern="1200" baseline="0"/>
            <a:t>I rad B53 legger man inn et konkret beløp som man skal søke på. Ved denne metoden så tar malen utgangspunkt i beløpet som legges inn som "Fast beløp", og "regner seg" seg tilbake til hva som er igjen til dekning av indirekte kostnader, se oppsummering arkfane "Budsjett".  </a:t>
          </a:r>
          <a:br>
            <a:rPr lang="nb-NO" sz="1400" b="0" i="1" kern="1200" baseline="0"/>
          </a:br>
          <a:br>
            <a:rPr lang="nb-NO" sz="1400" b="0" i="1" kern="1200" baseline="0"/>
          </a:br>
          <a:r>
            <a:rPr lang="nb-NO" sz="1400" b="1" i="1" kern="1200" baseline="0"/>
            <a:t>Eksempel: </a:t>
          </a:r>
          <a:r>
            <a:rPr lang="nb-NO" sz="1400" b="0" i="1" kern="1200" baseline="0"/>
            <a:t>Beløp: 12 mill. kroner. </a:t>
          </a:r>
          <a:r>
            <a:rPr lang="nb-NO" sz="1400" b="0" i="0" kern="1200" baseline="0"/>
            <a:t>Hvis summen av personalkostnader for prosjektansatte og eksternt finansierte frikjøp er 8 mill. kroner, og at budsjetter drift er 2 mill. kroner, så vil 2 mill. kroner være disponibelt til å dekke indirekte kostnader og en del av nettobidraget. </a:t>
          </a:r>
          <a:br>
            <a:rPr lang="nb-NO" sz="1200" b="0" i="0" kern="1200" baseline="0"/>
          </a:br>
          <a:br>
            <a:rPr lang="nb-NO" sz="1200" b="0" i="0" kern="1200" baseline="0"/>
          </a:br>
          <a:br>
            <a:rPr lang="nb-NO" sz="1100" b="0" i="0" kern="1200" baseline="0"/>
          </a:br>
          <a:endParaRPr lang="nb-NO" sz="1100" kern="12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7</xdr:col>
          <xdr:colOff>342900</xdr:colOff>
          <xdr:row>0</xdr:row>
          <xdr:rowOff>66675</xdr:rowOff>
        </xdr:from>
        <xdr:to>
          <xdr:col>8</xdr:col>
          <xdr:colOff>714375</xdr:colOff>
          <xdr:row>1</xdr:row>
          <xdr:rowOff>0</xdr:rowOff>
        </xdr:to>
        <xdr:sp macro="" textlink="">
          <xdr:nvSpPr>
            <xdr:cNvPr id="12322" name="Button 34" hidden="1">
              <a:extLst>
                <a:ext uri="{63B3BB69-23CF-44E3-9099-C40C66FF867C}">
                  <a14:compatExt spid="_x0000_s12322"/>
                </a:ext>
                <a:ext uri="{FF2B5EF4-FFF2-40B4-BE49-F238E27FC236}">
                  <a16:creationId xmlns:a16="http://schemas.microsoft.com/office/drawing/2014/main" id="{00000000-0008-0000-0200-000022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847725</xdr:colOff>
          <xdr:row>0</xdr:row>
          <xdr:rowOff>66675</xdr:rowOff>
        </xdr:from>
        <xdr:to>
          <xdr:col>8</xdr:col>
          <xdr:colOff>1857375</xdr:colOff>
          <xdr:row>1</xdr:row>
          <xdr:rowOff>0</xdr:rowOff>
        </xdr:to>
        <xdr:sp macro="" textlink="">
          <xdr:nvSpPr>
            <xdr:cNvPr id="12323" name="Button 35" hidden="1">
              <a:extLst>
                <a:ext uri="{63B3BB69-23CF-44E3-9099-C40C66FF867C}">
                  <a14:compatExt spid="_x0000_s12323"/>
                </a:ext>
                <a:ext uri="{FF2B5EF4-FFF2-40B4-BE49-F238E27FC236}">
                  <a16:creationId xmlns:a16="http://schemas.microsoft.com/office/drawing/2014/main" id="{00000000-0008-0000-0200-000023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13 år</a:t>
              </a:r>
            </a:p>
          </xdr:txBody>
        </xdr:sp>
        <xdr:clientData fPrintsWithSheet="0"/>
      </xdr:twoCellAnchor>
    </mc:Choice>
    <mc:Fallback/>
  </mc:AlternateContent>
  <xdr:twoCellAnchor>
    <xdr:from>
      <xdr:col>4</xdr:col>
      <xdr:colOff>19051</xdr:colOff>
      <xdr:row>69</xdr:row>
      <xdr:rowOff>159199</xdr:rowOff>
    </xdr:from>
    <xdr:to>
      <xdr:col>7</xdr:col>
      <xdr:colOff>225136</xdr:colOff>
      <xdr:row>71</xdr:row>
      <xdr:rowOff>170631</xdr:rowOff>
    </xdr:to>
    <xdr:sp macro="" textlink="">
      <xdr:nvSpPr>
        <xdr:cNvPr id="2" name="TekstSylinder 1">
          <a:extLst>
            <a:ext uri="{FF2B5EF4-FFF2-40B4-BE49-F238E27FC236}">
              <a16:creationId xmlns:a16="http://schemas.microsoft.com/office/drawing/2014/main" id="{7A397759-0370-A981-D2BE-DDF8DC63AE4B}"/>
            </a:ext>
          </a:extLst>
        </xdr:cNvPr>
        <xdr:cNvSpPr txBox="1"/>
      </xdr:nvSpPr>
      <xdr:spPr>
        <a:xfrm>
          <a:off x="6374824" y="13476881"/>
          <a:ext cx="4102676" cy="461705"/>
        </a:xfrm>
        <a:prstGeom prst="rect">
          <a:avLst/>
        </a:prstGeom>
        <a:solidFill>
          <a:schemeClr val="accent1">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kern="1200"/>
            <a:t>Viser</a:t>
          </a:r>
          <a:r>
            <a:rPr lang="nb-NO" sz="1100" kern="1200" baseline="0"/>
            <a:t> utregningen av hva som er igjen til dekning av indirekte kostnader, uvhengig av finansieringstype, inngår i nettoibdraget nedenfor. </a:t>
          </a:r>
          <a:endParaRPr lang="nb-NO" sz="1100" kern="1200"/>
        </a:p>
      </xdr:txBody>
    </xdr:sp>
    <xdr:clientData/>
  </xdr:twoCellAnchor>
  <xdr:twoCellAnchor>
    <xdr:from>
      <xdr:col>4</xdr:col>
      <xdr:colOff>63485</xdr:colOff>
      <xdr:row>76</xdr:row>
      <xdr:rowOff>240982</xdr:rowOff>
    </xdr:from>
    <xdr:to>
      <xdr:col>5</xdr:col>
      <xdr:colOff>1194955</xdr:colOff>
      <xdr:row>78</xdr:row>
      <xdr:rowOff>1</xdr:rowOff>
    </xdr:to>
    <xdr:sp macro="" textlink="">
      <xdr:nvSpPr>
        <xdr:cNvPr id="3" name="TekstSylinder 2">
          <a:extLst>
            <a:ext uri="{FF2B5EF4-FFF2-40B4-BE49-F238E27FC236}">
              <a16:creationId xmlns:a16="http://schemas.microsoft.com/office/drawing/2014/main" id="{C335DD72-5443-4629-8167-2DC71E7833D7}"/>
            </a:ext>
          </a:extLst>
        </xdr:cNvPr>
        <xdr:cNvSpPr txBox="1"/>
      </xdr:nvSpPr>
      <xdr:spPr>
        <a:xfrm>
          <a:off x="6419258" y="15151937"/>
          <a:ext cx="2326424" cy="313200"/>
        </a:xfrm>
        <a:prstGeom prst="rect">
          <a:avLst/>
        </a:prstGeom>
        <a:solidFill>
          <a:schemeClr val="accent1">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kern="1200"/>
            <a:t>Viser</a:t>
          </a:r>
          <a:r>
            <a:rPr lang="nb-NO" sz="1100" kern="1200" baseline="0"/>
            <a:t> utregningen av nettoidrag. </a:t>
          </a:r>
          <a:endParaRPr lang="nb-NO" sz="1100" kern="1200"/>
        </a:p>
      </xdr:txBody>
    </xdr:sp>
    <xdr:clientData/>
  </xdr:twoCellAnchor>
  <xdr:twoCellAnchor>
    <xdr:from>
      <xdr:col>4</xdr:col>
      <xdr:colOff>21228</xdr:colOff>
      <xdr:row>80</xdr:row>
      <xdr:rowOff>156297</xdr:rowOff>
    </xdr:from>
    <xdr:to>
      <xdr:col>8</xdr:col>
      <xdr:colOff>34636</xdr:colOff>
      <xdr:row>82</xdr:row>
      <xdr:rowOff>101598</xdr:rowOff>
    </xdr:to>
    <xdr:sp macro="" textlink="">
      <xdr:nvSpPr>
        <xdr:cNvPr id="4" name="TekstSylinder 3">
          <a:extLst>
            <a:ext uri="{FF2B5EF4-FFF2-40B4-BE49-F238E27FC236}">
              <a16:creationId xmlns:a16="http://schemas.microsoft.com/office/drawing/2014/main" id="{3D310B90-A068-4A08-9D8B-1D8617FA3AEB}"/>
            </a:ext>
          </a:extLst>
        </xdr:cNvPr>
        <xdr:cNvSpPr txBox="1"/>
      </xdr:nvSpPr>
      <xdr:spPr>
        <a:xfrm>
          <a:off x="6377001" y="16106342"/>
          <a:ext cx="5278135" cy="430211"/>
        </a:xfrm>
        <a:prstGeom prst="rect">
          <a:avLst/>
        </a:prstGeom>
        <a:solidFill>
          <a:schemeClr val="accent1">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kern="1200"/>
            <a:t>Viser</a:t>
          </a:r>
          <a:r>
            <a:rPr lang="nb-NO" sz="1100" kern="1200" baseline="0"/>
            <a:t> hvor mye direkte egenfiansiering som det er planlagt i prosjektet Internt finansierte personaleressurser er veldig relevant uti ifra et ressursdisponeringsaspekt. </a:t>
          </a:r>
          <a:endParaRPr lang="nb-NO" sz="1100" kern="1200"/>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133350</xdr:rowOff>
        </xdr:to>
        <xdr:sp macro="" textlink="">
          <xdr:nvSpPr>
            <xdr:cNvPr id="128001" name="Button 1" hidden="1">
              <a:extLst>
                <a:ext uri="{63B3BB69-23CF-44E3-9099-C40C66FF867C}">
                  <a14:compatExt spid="_x0000_s128001"/>
                </a:ext>
                <a:ext uri="{FF2B5EF4-FFF2-40B4-BE49-F238E27FC236}">
                  <a16:creationId xmlns:a16="http://schemas.microsoft.com/office/drawing/2014/main" id="{00000000-0008-0000-0300-00000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xdr:row>
          <xdr:rowOff>28575</xdr:rowOff>
        </xdr:from>
        <xdr:to>
          <xdr:col>0</xdr:col>
          <xdr:colOff>781050</xdr:colOff>
          <xdr:row>2</xdr:row>
          <xdr:rowOff>133350</xdr:rowOff>
        </xdr:to>
        <xdr:sp macro="" textlink="">
          <xdr:nvSpPr>
            <xdr:cNvPr id="128002" name="Button 2" hidden="1">
              <a:extLst>
                <a:ext uri="{63B3BB69-23CF-44E3-9099-C40C66FF867C}">
                  <a14:compatExt spid="_x0000_s128002"/>
                </a:ext>
                <a:ext uri="{FF2B5EF4-FFF2-40B4-BE49-F238E27FC236}">
                  <a16:creationId xmlns:a16="http://schemas.microsoft.com/office/drawing/2014/main" id="{00000000-0008-0000-0300-00000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133350</xdr:rowOff>
        </xdr:to>
        <xdr:sp macro="" textlink="">
          <xdr:nvSpPr>
            <xdr:cNvPr id="128003" name="Button 3" hidden="1">
              <a:extLst>
                <a:ext uri="{63B3BB69-23CF-44E3-9099-C40C66FF867C}">
                  <a14:compatExt spid="_x0000_s128003"/>
                </a:ext>
                <a:ext uri="{FF2B5EF4-FFF2-40B4-BE49-F238E27FC236}">
                  <a16:creationId xmlns:a16="http://schemas.microsoft.com/office/drawing/2014/main" id="{00000000-0008-0000-0300-00000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14</xdr:row>
          <xdr:rowOff>28575</xdr:rowOff>
        </xdr:from>
        <xdr:to>
          <xdr:col>0</xdr:col>
          <xdr:colOff>781050</xdr:colOff>
          <xdr:row>14</xdr:row>
          <xdr:rowOff>133350</xdr:rowOff>
        </xdr:to>
        <xdr:sp macro="" textlink="">
          <xdr:nvSpPr>
            <xdr:cNvPr id="128004" name="Button 4" hidden="1">
              <a:extLst>
                <a:ext uri="{63B3BB69-23CF-44E3-9099-C40C66FF867C}">
                  <a14:compatExt spid="_x0000_s128004"/>
                </a:ext>
                <a:ext uri="{FF2B5EF4-FFF2-40B4-BE49-F238E27FC236}">
                  <a16:creationId xmlns:a16="http://schemas.microsoft.com/office/drawing/2014/main" id="{00000000-0008-0000-0300-00000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133350</xdr:rowOff>
        </xdr:to>
        <xdr:sp macro="" textlink="">
          <xdr:nvSpPr>
            <xdr:cNvPr id="128005" name="Button 5" hidden="1">
              <a:extLst>
                <a:ext uri="{63B3BB69-23CF-44E3-9099-C40C66FF867C}">
                  <a14:compatExt spid="_x0000_s128005"/>
                </a:ext>
                <a:ext uri="{FF2B5EF4-FFF2-40B4-BE49-F238E27FC236}">
                  <a16:creationId xmlns:a16="http://schemas.microsoft.com/office/drawing/2014/main" id="{00000000-0008-0000-0300-00000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26</xdr:row>
          <xdr:rowOff>28575</xdr:rowOff>
        </xdr:from>
        <xdr:to>
          <xdr:col>0</xdr:col>
          <xdr:colOff>781050</xdr:colOff>
          <xdr:row>26</xdr:row>
          <xdr:rowOff>133350</xdr:rowOff>
        </xdr:to>
        <xdr:sp macro="" textlink="">
          <xdr:nvSpPr>
            <xdr:cNvPr id="128006" name="Button 6" hidden="1">
              <a:extLst>
                <a:ext uri="{63B3BB69-23CF-44E3-9099-C40C66FF867C}">
                  <a14:compatExt spid="_x0000_s128006"/>
                </a:ext>
                <a:ext uri="{FF2B5EF4-FFF2-40B4-BE49-F238E27FC236}">
                  <a16:creationId xmlns:a16="http://schemas.microsoft.com/office/drawing/2014/main" id="{00000000-0008-0000-0300-00000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133350</xdr:rowOff>
        </xdr:to>
        <xdr:sp macro="" textlink="">
          <xdr:nvSpPr>
            <xdr:cNvPr id="128007" name="Button 7" hidden="1">
              <a:extLst>
                <a:ext uri="{63B3BB69-23CF-44E3-9099-C40C66FF867C}">
                  <a14:compatExt spid="_x0000_s128007"/>
                </a:ext>
                <a:ext uri="{FF2B5EF4-FFF2-40B4-BE49-F238E27FC236}">
                  <a16:creationId xmlns:a16="http://schemas.microsoft.com/office/drawing/2014/main" id="{00000000-0008-0000-0300-00000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32</xdr:row>
          <xdr:rowOff>28575</xdr:rowOff>
        </xdr:from>
        <xdr:to>
          <xdr:col>0</xdr:col>
          <xdr:colOff>781050</xdr:colOff>
          <xdr:row>32</xdr:row>
          <xdr:rowOff>133350</xdr:rowOff>
        </xdr:to>
        <xdr:sp macro="" textlink="">
          <xdr:nvSpPr>
            <xdr:cNvPr id="128008" name="Button 8" hidden="1">
              <a:extLst>
                <a:ext uri="{63B3BB69-23CF-44E3-9099-C40C66FF867C}">
                  <a14:compatExt spid="_x0000_s128008"/>
                </a:ext>
                <a:ext uri="{FF2B5EF4-FFF2-40B4-BE49-F238E27FC236}">
                  <a16:creationId xmlns:a16="http://schemas.microsoft.com/office/drawing/2014/main" id="{00000000-0008-0000-0300-00000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133350</xdr:rowOff>
        </xdr:to>
        <xdr:sp macro="" textlink="">
          <xdr:nvSpPr>
            <xdr:cNvPr id="128009" name="Button 9" hidden="1">
              <a:extLst>
                <a:ext uri="{63B3BB69-23CF-44E3-9099-C40C66FF867C}">
                  <a14:compatExt spid="_x0000_s128009"/>
                </a:ext>
                <a:ext uri="{FF2B5EF4-FFF2-40B4-BE49-F238E27FC236}">
                  <a16:creationId xmlns:a16="http://schemas.microsoft.com/office/drawing/2014/main" id="{00000000-0008-0000-0300-000009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46</xdr:row>
          <xdr:rowOff>28575</xdr:rowOff>
        </xdr:from>
        <xdr:to>
          <xdr:col>0</xdr:col>
          <xdr:colOff>781050</xdr:colOff>
          <xdr:row>46</xdr:row>
          <xdr:rowOff>133350</xdr:rowOff>
        </xdr:to>
        <xdr:sp macro="" textlink="">
          <xdr:nvSpPr>
            <xdr:cNvPr id="128010" name="Button 10" hidden="1">
              <a:extLst>
                <a:ext uri="{63B3BB69-23CF-44E3-9099-C40C66FF867C}">
                  <a14:compatExt spid="_x0000_s128010"/>
                </a:ext>
                <a:ext uri="{FF2B5EF4-FFF2-40B4-BE49-F238E27FC236}">
                  <a16:creationId xmlns:a16="http://schemas.microsoft.com/office/drawing/2014/main" id="{00000000-0008-0000-0300-00000A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133350</xdr:rowOff>
        </xdr:to>
        <xdr:sp macro="" textlink="">
          <xdr:nvSpPr>
            <xdr:cNvPr id="128011" name="Button 11" hidden="1">
              <a:extLst>
                <a:ext uri="{63B3BB69-23CF-44E3-9099-C40C66FF867C}">
                  <a14:compatExt spid="_x0000_s128011"/>
                </a:ext>
                <a:ext uri="{FF2B5EF4-FFF2-40B4-BE49-F238E27FC236}">
                  <a16:creationId xmlns:a16="http://schemas.microsoft.com/office/drawing/2014/main" id="{00000000-0008-0000-0300-00000B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xdr:row>
          <xdr:rowOff>28575</xdr:rowOff>
        </xdr:from>
        <xdr:to>
          <xdr:col>0</xdr:col>
          <xdr:colOff>781050</xdr:colOff>
          <xdr:row>2</xdr:row>
          <xdr:rowOff>133350</xdr:rowOff>
        </xdr:to>
        <xdr:sp macro="" textlink="">
          <xdr:nvSpPr>
            <xdr:cNvPr id="128012" name="Button 12" hidden="1">
              <a:extLst>
                <a:ext uri="{63B3BB69-23CF-44E3-9099-C40C66FF867C}">
                  <a14:compatExt spid="_x0000_s128012"/>
                </a:ext>
                <a:ext uri="{FF2B5EF4-FFF2-40B4-BE49-F238E27FC236}">
                  <a16:creationId xmlns:a16="http://schemas.microsoft.com/office/drawing/2014/main" id="{00000000-0008-0000-0300-00000C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133350</xdr:rowOff>
        </xdr:to>
        <xdr:sp macro="" textlink="">
          <xdr:nvSpPr>
            <xdr:cNvPr id="128013" name="Button 13" hidden="1">
              <a:extLst>
                <a:ext uri="{63B3BB69-23CF-44E3-9099-C40C66FF867C}">
                  <a14:compatExt spid="_x0000_s128013"/>
                </a:ext>
                <a:ext uri="{FF2B5EF4-FFF2-40B4-BE49-F238E27FC236}">
                  <a16:creationId xmlns:a16="http://schemas.microsoft.com/office/drawing/2014/main" id="{00000000-0008-0000-0300-00000D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14</xdr:row>
          <xdr:rowOff>28575</xdr:rowOff>
        </xdr:from>
        <xdr:to>
          <xdr:col>0</xdr:col>
          <xdr:colOff>781050</xdr:colOff>
          <xdr:row>14</xdr:row>
          <xdr:rowOff>133350</xdr:rowOff>
        </xdr:to>
        <xdr:sp macro="" textlink="">
          <xdr:nvSpPr>
            <xdr:cNvPr id="128014" name="Button 14" hidden="1">
              <a:extLst>
                <a:ext uri="{63B3BB69-23CF-44E3-9099-C40C66FF867C}">
                  <a14:compatExt spid="_x0000_s128014"/>
                </a:ext>
                <a:ext uri="{FF2B5EF4-FFF2-40B4-BE49-F238E27FC236}">
                  <a16:creationId xmlns:a16="http://schemas.microsoft.com/office/drawing/2014/main" id="{00000000-0008-0000-0300-00000E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133350</xdr:rowOff>
        </xdr:to>
        <xdr:sp macro="" textlink="">
          <xdr:nvSpPr>
            <xdr:cNvPr id="128015" name="Button 15" hidden="1">
              <a:extLst>
                <a:ext uri="{63B3BB69-23CF-44E3-9099-C40C66FF867C}">
                  <a14:compatExt spid="_x0000_s128015"/>
                </a:ext>
                <a:ext uri="{FF2B5EF4-FFF2-40B4-BE49-F238E27FC236}">
                  <a16:creationId xmlns:a16="http://schemas.microsoft.com/office/drawing/2014/main" id="{00000000-0008-0000-0300-00000F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26</xdr:row>
          <xdr:rowOff>28575</xdr:rowOff>
        </xdr:from>
        <xdr:to>
          <xdr:col>0</xdr:col>
          <xdr:colOff>781050</xdr:colOff>
          <xdr:row>26</xdr:row>
          <xdr:rowOff>133350</xdr:rowOff>
        </xdr:to>
        <xdr:sp macro="" textlink="">
          <xdr:nvSpPr>
            <xdr:cNvPr id="128016" name="Button 16" hidden="1">
              <a:extLst>
                <a:ext uri="{63B3BB69-23CF-44E3-9099-C40C66FF867C}">
                  <a14:compatExt spid="_x0000_s128016"/>
                </a:ext>
                <a:ext uri="{FF2B5EF4-FFF2-40B4-BE49-F238E27FC236}">
                  <a16:creationId xmlns:a16="http://schemas.microsoft.com/office/drawing/2014/main" id="{00000000-0008-0000-0300-000010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133350</xdr:rowOff>
        </xdr:to>
        <xdr:sp macro="" textlink="">
          <xdr:nvSpPr>
            <xdr:cNvPr id="128017" name="Button 17" hidden="1">
              <a:extLst>
                <a:ext uri="{63B3BB69-23CF-44E3-9099-C40C66FF867C}">
                  <a14:compatExt spid="_x0000_s128017"/>
                </a:ext>
                <a:ext uri="{FF2B5EF4-FFF2-40B4-BE49-F238E27FC236}">
                  <a16:creationId xmlns:a16="http://schemas.microsoft.com/office/drawing/2014/main" id="{00000000-0008-0000-0300-00001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32</xdr:row>
          <xdr:rowOff>28575</xdr:rowOff>
        </xdr:from>
        <xdr:to>
          <xdr:col>0</xdr:col>
          <xdr:colOff>781050</xdr:colOff>
          <xdr:row>32</xdr:row>
          <xdr:rowOff>133350</xdr:rowOff>
        </xdr:to>
        <xdr:sp macro="" textlink="">
          <xdr:nvSpPr>
            <xdr:cNvPr id="128018" name="Button 18" hidden="1">
              <a:extLst>
                <a:ext uri="{63B3BB69-23CF-44E3-9099-C40C66FF867C}">
                  <a14:compatExt spid="_x0000_s128018"/>
                </a:ext>
                <a:ext uri="{FF2B5EF4-FFF2-40B4-BE49-F238E27FC236}">
                  <a16:creationId xmlns:a16="http://schemas.microsoft.com/office/drawing/2014/main" id="{00000000-0008-0000-0300-00001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133350</xdr:rowOff>
        </xdr:to>
        <xdr:sp macro="" textlink="">
          <xdr:nvSpPr>
            <xdr:cNvPr id="128019" name="Button 19" hidden="1">
              <a:extLst>
                <a:ext uri="{63B3BB69-23CF-44E3-9099-C40C66FF867C}">
                  <a14:compatExt spid="_x0000_s128019"/>
                </a:ext>
                <a:ext uri="{FF2B5EF4-FFF2-40B4-BE49-F238E27FC236}">
                  <a16:creationId xmlns:a16="http://schemas.microsoft.com/office/drawing/2014/main" id="{00000000-0008-0000-0300-00001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46</xdr:row>
          <xdr:rowOff>28575</xdr:rowOff>
        </xdr:from>
        <xdr:to>
          <xdr:col>0</xdr:col>
          <xdr:colOff>781050</xdr:colOff>
          <xdr:row>46</xdr:row>
          <xdr:rowOff>133350</xdr:rowOff>
        </xdr:to>
        <xdr:sp macro="" textlink="">
          <xdr:nvSpPr>
            <xdr:cNvPr id="128020" name="Button 20" hidden="1">
              <a:extLst>
                <a:ext uri="{63B3BB69-23CF-44E3-9099-C40C66FF867C}">
                  <a14:compatExt spid="_x0000_s128020"/>
                </a:ext>
                <a:ext uri="{FF2B5EF4-FFF2-40B4-BE49-F238E27FC236}">
                  <a16:creationId xmlns:a16="http://schemas.microsoft.com/office/drawing/2014/main" id="{00000000-0008-0000-0300-00001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342900</xdr:colOff>
          <xdr:row>0</xdr:row>
          <xdr:rowOff>66675</xdr:rowOff>
        </xdr:from>
        <xdr:to>
          <xdr:col>9</xdr:col>
          <xdr:colOff>714375</xdr:colOff>
          <xdr:row>1</xdr:row>
          <xdr:rowOff>0</xdr:rowOff>
        </xdr:to>
        <xdr:sp macro="" textlink="">
          <xdr:nvSpPr>
            <xdr:cNvPr id="128021" name="Button 21" hidden="1">
              <a:extLst>
                <a:ext uri="{63B3BB69-23CF-44E3-9099-C40C66FF867C}">
                  <a14:compatExt spid="_x0000_s128021"/>
                </a:ext>
                <a:ext uri="{FF2B5EF4-FFF2-40B4-BE49-F238E27FC236}">
                  <a16:creationId xmlns:a16="http://schemas.microsoft.com/office/drawing/2014/main" id="{00000000-0008-0000-0300-00001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847725</xdr:colOff>
          <xdr:row>0</xdr:row>
          <xdr:rowOff>66675</xdr:rowOff>
        </xdr:from>
        <xdr:to>
          <xdr:col>9</xdr:col>
          <xdr:colOff>1857375</xdr:colOff>
          <xdr:row>1</xdr:row>
          <xdr:rowOff>0</xdr:rowOff>
        </xdr:to>
        <xdr:sp macro="" textlink="">
          <xdr:nvSpPr>
            <xdr:cNvPr id="128022" name="Button 22" hidden="1">
              <a:extLst>
                <a:ext uri="{63B3BB69-23CF-44E3-9099-C40C66FF867C}">
                  <a14:compatExt spid="_x0000_s128022"/>
                </a:ext>
                <a:ext uri="{FF2B5EF4-FFF2-40B4-BE49-F238E27FC236}">
                  <a16:creationId xmlns:a16="http://schemas.microsoft.com/office/drawing/2014/main" id="{00000000-0008-0000-0300-00001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53</xdr:row>
          <xdr:rowOff>28575</xdr:rowOff>
        </xdr:from>
        <xdr:to>
          <xdr:col>0</xdr:col>
          <xdr:colOff>390525</xdr:colOff>
          <xdr:row>53</xdr:row>
          <xdr:rowOff>133350</xdr:rowOff>
        </xdr:to>
        <xdr:sp macro="" textlink="">
          <xdr:nvSpPr>
            <xdr:cNvPr id="128023" name="Button 23" hidden="1">
              <a:extLst>
                <a:ext uri="{63B3BB69-23CF-44E3-9099-C40C66FF867C}">
                  <a14:compatExt spid="_x0000_s128023"/>
                </a:ext>
                <a:ext uri="{FF2B5EF4-FFF2-40B4-BE49-F238E27FC236}">
                  <a16:creationId xmlns:a16="http://schemas.microsoft.com/office/drawing/2014/main" id="{00000000-0008-0000-0300-00001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53</xdr:row>
          <xdr:rowOff>28575</xdr:rowOff>
        </xdr:from>
        <xdr:to>
          <xdr:col>0</xdr:col>
          <xdr:colOff>781050</xdr:colOff>
          <xdr:row>53</xdr:row>
          <xdr:rowOff>133350</xdr:rowOff>
        </xdr:to>
        <xdr:sp macro="" textlink="">
          <xdr:nvSpPr>
            <xdr:cNvPr id="128024" name="Button 24" hidden="1">
              <a:extLst>
                <a:ext uri="{63B3BB69-23CF-44E3-9099-C40C66FF867C}">
                  <a14:compatExt spid="_x0000_s128024"/>
                </a:ext>
                <a:ext uri="{FF2B5EF4-FFF2-40B4-BE49-F238E27FC236}">
                  <a16:creationId xmlns:a16="http://schemas.microsoft.com/office/drawing/2014/main" id="{00000000-0008-0000-0300-00001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95250</xdr:colOff>
          <xdr:row>2</xdr:row>
          <xdr:rowOff>419100</xdr:rowOff>
        </xdr:from>
        <xdr:to>
          <xdr:col>0</xdr:col>
          <xdr:colOff>400050</xdr:colOff>
          <xdr:row>2</xdr:row>
          <xdr:rowOff>523875</xdr:rowOff>
        </xdr:to>
        <xdr:sp macro="" textlink="">
          <xdr:nvSpPr>
            <xdr:cNvPr id="93189" name="Button 5" hidden="1">
              <a:extLst>
                <a:ext uri="{63B3BB69-23CF-44E3-9099-C40C66FF867C}">
                  <a14:compatExt spid="_x0000_s93189"/>
                </a:ext>
                <a:ext uri="{FF2B5EF4-FFF2-40B4-BE49-F238E27FC236}">
                  <a16:creationId xmlns:a16="http://schemas.microsoft.com/office/drawing/2014/main" id="{00000000-0008-0000-0400-000005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523875</xdr:colOff>
          <xdr:row>2</xdr:row>
          <xdr:rowOff>409575</xdr:rowOff>
        </xdr:from>
        <xdr:to>
          <xdr:col>0</xdr:col>
          <xdr:colOff>828675</xdr:colOff>
          <xdr:row>2</xdr:row>
          <xdr:rowOff>514350</xdr:rowOff>
        </xdr:to>
        <xdr:sp macro="" textlink="">
          <xdr:nvSpPr>
            <xdr:cNvPr id="93190" name="Button 6" hidden="1">
              <a:extLst>
                <a:ext uri="{63B3BB69-23CF-44E3-9099-C40C66FF867C}">
                  <a14:compatExt spid="_x0000_s93190"/>
                </a:ext>
                <a:ext uri="{FF2B5EF4-FFF2-40B4-BE49-F238E27FC236}">
                  <a16:creationId xmlns:a16="http://schemas.microsoft.com/office/drawing/2014/main" id="{00000000-0008-0000-0400-000006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7</xdr:row>
          <xdr:rowOff>95250</xdr:rowOff>
        </xdr:from>
        <xdr:to>
          <xdr:col>0</xdr:col>
          <xdr:colOff>390525</xdr:colOff>
          <xdr:row>7</xdr:row>
          <xdr:rowOff>200025</xdr:rowOff>
        </xdr:to>
        <xdr:sp macro="" textlink="">
          <xdr:nvSpPr>
            <xdr:cNvPr id="93193" name="Button 9" hidden="1">
              <a:extLst>
                <a:ext uri="{63B3BB69-23CF-44E3-9099-C40C66FF867C}">
                  <a14:compatExt spid="_x0000_s93193"/>
                </a:ext>
                <a:ext uri="{FF2B5EF4-FFF2-40B4-BE49-F238E27FC236}">
                  <a16:creationId xmlns:a16="http://schemas.microsoft.com/office/drawing/2014/main" id="{00000000-0008-0000-0400-000009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7</xdr:row>
          <xdr:rowOff>95250</xdr:rowOff>
        </xdr:from>
        <xdr:to>
          <xdr:col>0</xdr:col>
          <xdr:colOff>781050</xdr:colOff>
          <xdr:row>7</xdr:row>
          <xdr:rowOff>200025</xdr:rowOff>
        </xdr:to>
        <xdr:sp macro="" textlink="">
          <xdr:nvSpPr>
            <xdr:cNvPr id="93194" name="Button 10" hidden="1">
              <a:extLst>
                <a:ext uri="{63B3BB69-23CF-44E3-9099-C40C66FF867C}">
                  <a14:compatExt spid="_x0000_s93194"/>
                </a:ext>
                <a:ext uri="{FF2B5EF4-FFF2-40B4-BE49-F238E27FC236}">
                  <a16:creationId xmlns:a16="http://schemas.microsoft.com/office/drawing/2014/main" id="{00000000-0008-0000-0400-00000A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0</xdr:row>
          <xdr:rowOff>85725</xdr:rowOff>
        </xdr:from>
        <xdr:to>
          <xdr:col>9</xdr:col>
          <xdr:colOff>1000125</xdr:colOff>
          <xdr:row>1</xdr:row>
          <xdr:rowOff>152400</xdr:rowOff>
        </xdr:to>
        <xdr:sp macro="" textlink="">
          <xdr:nvSpPr>
            <xdr:cNvPr id="93197" name="Button 13" hidden="1">
              <a:extLst>
                <a:ext uri="{63B3BB69-23CF-44E3-9099-C40C66FF867C}">
                  <a14:compatExt spid="_x0000_s93197"/>
                </a:ext>
                <a:ext uri="{FF2B5EF4-FFF2-40B4-BE49-F238E27FC236}">
                  <a16:creationId xmlns:a16="http://schemas.microsoft.com/office/drawing/2014/main" id="{00000000-0008-0000-0400-00000D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1133475</xdr:colOff>
          <xdr:row>0</xdr:row>
          <xdr:rowOff>85725</xdr:rowOff>
        </xdr:from>
        <xdr:to>
          <xdr:col>9</xdr:col>
          <xdr:colOff>2143125</xdr:colOff>
          <xdr:row>1</xdr:row>
          <xdr:rowOff>152400</xdr:rowOff>
        </xdr:to>
        <xdr:sp macro="" textlink="">
          <xdr:nvSpPr>
            <xdr:cNvPr id="93198" name="Button 14" hidden="1">
              <a:extLst>
                <a:ext uri="{63B3BB69-23CF-44E3-9099-C40C66FF867C}">
                  <a14:compatExt spid="_x0000_s93198"/>
                </a:ext>
                <a:ext uri="{FF2B5EF4-FFF2-40B4-BE49-F238E27FC236}">
                  <a16:creationId xmlns:a16="http://schemas.microsoft.com/office/drawing/2014/main" id="{00000000-0008-0000-0400-00000E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762000</xdr:colOff>
          <xdr:row>0</xdr:row>
          <xdr:rowOff>85725</xdr:rowOff>
        </xdr:from>
        <xdr:to>
          <xdr:col>8</xdr:col>
          <xdr:colOff>428625</xdr:colOff>
          <xdr:row>1</xdr:row>
          <xdr:rowOff>152400</xdr:rowOff>
        </xdr:to>
        <xdr:sp macro="" textlink="">
          <xdr:nvSpPr>
            <xdr:cNvPr id="93200" name="Button 16" hidden="1">
              <a:extLst>
                <a:ext uri="{63B3BB69-23CF-44E3-9099-C40C66FF867C}">
                  <a14:compatExt spid="_x0000_s93200"/>
                </a:ext>
                <a:ext uri="{FF2B5EF4-FFF2-40B4-BE49-F238E27FC236}">
                  <a16:creationId xmlns:a16="http://schemas.microsoft.com/office/drawing/2014/main" id="{00000000-0008-0000-0400-000010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495300</xdr:rowOff>
        </xdr:from>
        <xdr:to>
          <xdr:col>0</xdr:col>
          <xdr:colOff>381000</xdr:colOff>
          <xdr:row>2</xdr:row>
          <xdr:rowOff>600075</xdr:rowOff>
        </xdr:to>
        <xdr:sp macro="" textlink="">
          <xdr:nvSpPr>
            <xdr:cNvPr id="56329" name="Button 9" hidden="1">
              <a:extLst>
                <a:ext uri="{63B3BB69-23CF-44E3-9099-C40C66FF867C}">
                  <a14:compatExt spid="_x0000_s56329"/>
                </a:ext>
                <a:ext uri="{FF2B5EF4-FFF2-40B4-BE49-F238E27FC236}">
                  <a16:creationId xmlns:a16="http://schemas.microsoft.com/office/drawing/2014/main" id="{00000000-0008-0000-0500-00000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466725</xdr:colOff>
          <xdr:row>2</xdr:row>
          <xdr:rowOff>495300</xdr:rowOff>
        </xdr:from>
        <xdr:to>
          <xdr:col>0</xdr:col>
          <xdr:colOff>771525</xdr:colOff>
          <xdr:row>2</xdr:row>
          <xdr:rowOff>600075</xdr:rowOff>
        </xdr:to>
        <xdr:sp macro="" textlink="">
          <xdr:nvSpPr>
            <xdr:cNvPr id="56330" name="Button 10" hidden="1">
              <a:extLst>
                <a:ext uri="{63B3BB69-23CF-44E3-9099-C40C66FF867C}">
                  <a14:compatExt spid="_x0000_s56330"/>
                </a:ext>
                <a:ext uri="{FF2B5EF4-FFF2-40B4-BE49-F238E27FC236}">
                  <a16:creationId xmlns:a16="http://schemas.microsoft.com/office/drawing/2014/main" id="{00000000-0008-0000-0500-00000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161925</xdr:colOff>
          <xdr:row>0</xdr:row>
          <xdr:rowOff>57150</xdr:rowOff>
        </xdr:from>
        <xdr:to>
          <xdr:col>4</xdr:col>
          <xdr:colOff>1171575</xdr:colOff>
          <xdr:row>1</xdr:row>
          <xdr:rowOff>123825</xdr:rowOff>
        </xdr:to>
        <xdr:sp macro="" textlink="">
          <xdr:nvSpPr>
            <xdr:cNvPr id="56341" name="Button 21" hidden="1">
              <a:extLst>
                <a:ext uri="{63B3BB69-23CF-44E3-9099-C40C66FF867C}">
                  <a14:compatExt spid="_x0000_s56341"/>
                </a:ext>
                <a:ext uri="{FF2B5EF4-FFF2-40B4-BE49-F238E27FC236}">
                  <a16:creationId xmlns:a16="http://schemas.microsoft.com/office/drawing/2014/main" id="{00000000-0008-0000-0500-000015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1304925</xdr:colOff>
          <xdr:row>0</xdr:row>
          <xdr:rowOff>57150</xdr:rowOff>
        </xdr:from>
        <xdr:to>
          <xdr:col>4</xdr:col>
          <xdr:colOff>2314575</xdr:colOff>
          <xdr:row>1</xdr:row>
          <xdr:rowOff>123825</xdr:rowOff>
        </xdr:to>
        <xdr:sp macro="" textlink="">
          <xdr:nvSpPr>
            <xdr:cNvPr id="56342" name="Button 22" hidden="1">
              <a:extLst>
                <a:ext uri="{63B3BB69-23CF-44E3-9099-C40C66FF867C}">
                  <a14:compatExt spid="_x0000_s56342"/>
                </a:ext>
                <a:ext uri="{FF2B5EF4-FFF2-40B4-BE49-F238E27FC236}">
                  <a16:creationId xmlns:a16="http://schemas.microsoft.com/office/drawing/2014/main" id="{00000000-0008-0000-0500-000016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xdr:col>
          <xdr:colOff>2695575</xdr:colOff>
          <xdr:row>0</xdr:row>
          <xdr:rowOff>57150</xdr:rowOff>
        </xdr:from>
        <xdr:to>
          <xdr:col>4</xdr:col>
          <xdr:colOff>76200</xdr:colOff>
          <xdr:row>1</xdr:row>
          <xdr:rowOff>123825</xdr:rowOff>
        </xdr:to>
        <xdr:sp macro="" textlink="">
          <xdr:nvSpPr>
            <xdr:cNvPr id="56343" name="Button 23" hidden="1">
              <a:extLst>
                <a:ext uri="{63B3BB69-23CF-44E3-9099-C40C66FF867C}">
                  <a14:compatExt spid="_x0000_s56343"/>
                </a:ext>
                <a:ext uri="{FF2B5EF4-FFF2-40B4-BE49-F238E27FC236}">
                  <a16:creationId xmlns:a16="http://schemas.microsoft.com/office/drawing/2014/main" id="{00000000-0008-0000-0500-000017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57150</xdr:colOff>
          <xdr:row>8</xdr:row>
          <xdr:rowOff>47625</xdr:rowOff>
        </xdr:from>
        <xdr:to>
          <xdr:col>0</xdr:col>
          <xdr:colOff>361950</xdr:colOff>
          <xdr:row>8</xdr:row>
          <xdr:rowOff>152400</xdr:rowOff>
        </xdr:to>
        <xdr:sp macro="" textlink="">
          <xdr:nvSpPr>
            <xdr:cNvPr id="56345" name="Button 25" hidden="1">
              <a:extLst>
                <a:ext uri="{63B3BB69-23CF-44E3-9099-C40C66FF867C}">
                  <a14:compatExt spid="_x0000_s56345"/>
                </a:ext>
                <a:ext uri="{FF2B5EF4-FFF2-40B4-BE49-F238E27FC236}">
                  <a16:creationId xmlns:a16="http://schemas.microsoft.com/office/drawing/2014/main" id="{00000000-0008-0000-0500-00001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447675</xdr:colOff>
          <xdr:row>8</xdr:row>
          <xdr:rowOff>47625</xdr:rowOff>
        </xdr:from>
        <xdr:to>
          <xdr:col>0</xdr:col>
          <xdr:colOff>752475</xdr:colOff>
          <xdr:row>8</xdr:row>
          <xdr:rowOff>152400</xdr:rowOff>
        </xdr:to>
        <xdr:sp macro="" textlink="">
          <xdr:nvSpPr>
            <xdr:cNvPr id="56346" name="Button 26" hidden="1">
              <a:extLst>
                <a:ext uri="{63B3BB69-23CF-44E3-9099-C40C66FF867C}">
                  <a14:compatExt spid="_x0000_s56346"/>
                </a:ext>
                <a:ext uri="{FF2B5EF4-FFF2-40B4-BE49-F238E27FC236}">
                  <a16:creationId xmlns:a16="http://schemas.microsoft.com/office/drawing/2014/main" id="{00000000-0008-0000-0500-00001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16</xdr:row>
          <xdr:rowOff>57150</xdr:rowOff>
        </xdr:from>
        <xdr:to>
          <xdr:col>0</xdr:col>
          <xdr:colOff>390525</xdr:colOff>
          <xdr:row>16</xdr:row>
          <xdr:rowOff>161925</xdr:rowOff>
        </xdr:to>
        <xdr:sp macro="" textlink="">
          <xdr:nvSpPr>
            <xdr:cNvPr id="104454" name="Button 6" hidden="1">
              <a:extLst>
                <a:ext uri="{63B3BB69-23CF-44E3-9099-C40C66FF867C}">
                  <a14:compatExt spid="_x0000_s104454"/>
                </a:ext>
                <a:ext uri="{FF2B5EF4-FFF2-40B4-BE49-F238E27FC236}">
                  <a16:creationId xmlns:a16="http://schemas.microsoft.com/office/drawing/2014/main" id="{00000000-0008-0000-0B00-0000069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16</xdr:row>
          <xdr:rowOff>57150</xdr:rowOff>
        </xdr:from>
        <xdr:to>
          <xdr:col>0</xdr:col>
          <xdr:colOff>781050</xdr:colOff>
          <xdr:row>16</xdr:row>
          <xdr:rowOff>161925</xdr:rowOff>
        </xdr:to>
        <xdr:sp macro="" textlink="">
          <xdr:nvSpPr>
            <xdr:cNvPr id="104455" name="Button 7" hidden="1">
              <a:extLst>
                <a:ext uri="{63B3BB69-23CF-44E3-9099-C40C66FF867C}">
                  <a14:compatExt spid="_x0000_s104455"/>
                </a:ext>
                <a:ext uri="{FF2B5EF4-FFF2-40B4-BE49-F238E27FC236}">
                  <a16:creationId xmlns:a16="http://schemas.microsoft.com/office/drawing/2014/main" id="{00000000-0008-0000-0B00-0000079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18</xdr:row>
          <xdr:rowOff>57150</xdr:rowOff>
        </xdr:from>
        <xdr:to>
          <xdr:col>0</xdr:col>
          <xdr:colOff>390525</xdr:colOff>
          <xdr:row>18</xdr:row>
          <xdr:rowOff>161925</xdr:rowOff>
        </xdr:to>
        <xdr:sp macro="" textlink="">
          <xdr:nvSpPr>
            <xdr:cNvPr id="129025" name="Button 1" hidden="1">
              <a:extLst>
                <a:ext uri="{63B3BB69-23CF-44E3-9099-C40C66FF867C}">
                  <a14:compatExt spid="_x0000_s129025"/>
                </a:ext>
                <a:ext uri="{FF2B5EF4-FFF2-40B4-BE49-F238E27FC236}">
                  <a16:creationId xmlns:a16="http://schemas.microsoft.com/office/drawing/2014/main" id="{00000000-0008-0000-0C00-000001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18</xdr:row>
          <xdr:rowOff>57150</xdr:rowOff>
        </xdr:from>
        <xdr:to>
          <xdr:col>0</xdr:col>
          <xdr:colOff>781050</xdr:colOff>
          <xdr:row>18</xdr:row>
          <xdr:rowOff>161925</xdr:rowOff>
        </xdr:to>
        <xdr:sp macro="" textlink="">
          <xdr:nvSpPr>
            <xdr:cNvPr id="129026" name="Button 2" hidden="1">
              <a:extLst>
                <a:ext uri="{63B3BB69-23CF-44E3-9099-C40C66FF867C}">
                  <a14:compatExt spid="_x0000_s129026"/>
                </a:ext>
                <a:ext uri="{FF2B5EF4-FFF2-40B4-BE49-F238E27FC236}">
                  <a16:creationId xmlns:a16="http://schemas.microsoft.com/office/drawing/2014/main" id="{00000000-0008-0000-0C00-000002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erjba\Documents\kant.uio.no\los-ads-u1\mikkelbd\pc\Dokumenter\kant.uio.no\los-ads-u1\mikkelbd\pc\Dokumenter\kant.uio.no\los-ads-u1\EFP\IHR-leveranser%20-%20EFP\S&#248;knadsbudsjett\s&#248;knadsbudsjettering_1.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uio-my.sharepoint.com/Users/dagrn/Downloads/Soknadsbudsjettering%20oppdrag%20-%20TDI_6%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www.uio.no/for-ansatte/arbeidsstotte/okonomi/efp/soknad-og-kontrakt/budsjettering/gjeldende_maler_paa_nett/soknadsbudsjettering-konferanse-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pc\Dokumenter\SFF-IV-v1-21.04.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sheetData sheetId="2">
        <row r="4">
          <cell r="B4" t="str">
            <v>Prosjektansatt</v>
          </cell>
        </row>
        <row r="21">
          <cell r="A21" t="str">
            <v>Viderefordelte midler</v>
          </cell>
        </row>
      </sheetData>
      <sheetData sheetId="3">
        <row r="7">
          <cell r="D7">
            <v>0</v>
          </cell>
        </row>
      </sheetData>
      <sheetData sheetId="4"/>
      <sheetData sheetId="5"/>
      <sheetData sheetId="6">
        <row r="22">
          <cell r="M22">
            <v>19697724.783695277</v>
          </cell>
        </row>
      </sheetData>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row r="7">
          <cell r="C7">
            <v>0</v>
          </cell>
        </row>
        <row r="13">
          <cell r="C13">
            <v>0</v>
          </cell>
        </row>
        <row r="30">
          <cell r="E30">
            <v>0</v>
          </cell>
          <cell r="F30">
            <v>0</v>
          </cell>
        </row>
      </sheetData>
      <sheetData sheetId="2"/>
      <sheetData sheetId="3"/>
      <sheetData sheetId="4"/>
      <sheetData sheetId="5"/>
      <sheetData sheetId="6"/>
      <sheetData sheetId="7"/>
      <sheetData sheetId="8"/>
      <sheetData sheetId="9">
        <row r="3">
          <cell r="H3">
            <v>1628</v>
          </cell>
        </row>
      </sheetData>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SFF-basis"/>
      <sheetName val="Eksist.prosj."/>
      <sheetName val="Nye prosjekter"/>
      <sheetName val="Eksist. samarb."/>
      <sheetName val="Nye samarb."/>
      <sheetName val="Tabeller"/>
    </sheetNames>
    <sheetDataSet>
      <sheetData sheetId="0" refreshError="1"/>
      <sheetData sheetId="1" refreshError="1">
        <row r="3">
          <cell r="AJ3">
            <v>1</v>
          </cell>
        </row>
        <row r="53">
          <cell r="AJ53">
            <v>2013</v>
          </cell>
          <cell r="AK53">
            <v>2014</v>
          </cell>
          <cell r="AL53">
            <v>2015</v>
          </cell>
          <cell r="AM53">
            <v>2016</v>
          </cell>
          <cell r="AN53">
            <v>2017</v>
          </cell>
          <cell r="AO53">
            <v>2018</v>
          </cell>
          <cell r="AP53">
            <v>2019</v>
          </cell>
          <cell r="AQ53">
            <v>2020</v>
          </cell>
          <cell r="AR53">
            <v>2021</v>
          </cell>
          <cell r="AS53">
            <v>2022</v>
          </cell>
        </row>
      </sheetData>
      <sheetData sheetId="2" refreshError="1"/>
      <sheetData sheetId="3" refreshError="1"/>
      <sheetData sheetId="4" refreshError="1"/>
      <sheetData sheetId="5" refreshError="1"/>
      <sheetData sheetId="6" refreshError="1">
        <row r="2">
          <cell r="F2" t="str">
            <v>Kontor</v>
          </cell>
        </row>
        <row r="12">
          <cell r="C12">
            <v>1006893.3805286431</v>
          </cell>
        </row>
        <row r="14">
          <cell r="C14">
            <v>872442.89192803809</v>
          </cell>
        </row>
        <row r="15">
          <cell r="C15">
            <v>696404.45200236584</v>
          </cell>
        </row>
        <row r="16">
          <cell r="C16">
            <v>1121453.9793650857</v>
          </cell>
        </row>
        <row r="17">
          <cell r="C17">
            <v>646163.10707860463</v>
          </cell>
        </row>
        <row r="18">
          <cell r="C18">
            <v>554979.58647146996</v>
          </cell>
        </row>
        <row r="19">
          <cell r="C19">
            <v>477615.66459657805</v>
          </cell>
        </row>
        <row r="20">
          <cell r="C20">
            <v>537543.64414574311</v>
          </cell>
        </row>
        <row r="45">
          <cell r="D45">
            <v>1</v>
          </cell>
          <cell r="E45">
            <v>1.03</v>
          </cell>
          <cell r="F45">
            <v>1.0609</v>
          </cell>
          <cell r="G45">
            <v>1.092727</v>
          </cell>
          <cell r="H45">
            <v>1.1255088100000001</v>
          </cell>
          <cell r="I45">
            <v>1.1592740743000001</v>
          </cell>
          <cell r="J45">
            <v>1.1940522965290001</v>
          </cell>
          <cell r="K45">
            <v>1.2298738654248702</v>
          </cell>
          <cell r="L45">
            <v>1.2667700813876164</v>
          </cell>
          <cell r="M45">
            <v>1.3047731838292449</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omments" Target="../comments2.xml"/><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9.xml"/><Relationship Id="rId13" Type="http://schemas.openxmlformats.org/officeDocument/2006/relationships/ctrlProp" Target="../ctrlProps/ctrlProp14.xml"/><Relationship Id="rId18" Type="http://schemas.openxmlformats.org/officeDocument/2006/relationships/ctrlProp" Target="../ctrlProps/ctrlProp19.xml"/><Relationship Id="rId26" Type="http://schemas.openxmlformats.org/officeDocument/2006/relationships/ctrlProp" Target="../ctrlProps/ctrlProp27.xml"/><Relationship Id="rId3" Type="http://schemas.openxmlformats.org/officeDocument/2006/relationships/vmlDrawing" Target="../drawings/vmlDrawing4.vml"/><Relationship Id="rId21" Type="http://schemas.openxmlformats.org/officeDocument/2006/relationships/ctrlProp" Target="../ctrlProps/ctrlProp22.xml"/><Relationship Id="rId7" Type="http://schemas.openxmlformats.org/officeDocument/2006/relationships/ctrlProp" Target="../ctrlProps/ctrlProp8.xml"/><Relationship Id="rId12" Type="http://schemas.openxmlformats.org/officeDocument/2006/relationships/ctrlProp" Target="../ctrlProps/ctrlProp13.xml"/><Relationship Id="rId17" Type="http://schemas.openxmlformats.org/officeDocument/2006/relationships/ctrlProp" Target="../ctrlProps/ctrlProp18.xml"/><Relationship Id="rId25" Type="http://schemas.openxmlformats.org/officeDocument/2006/relationships/ctrlProp" Target="../ctrlProps/ctrlProp26.xml"/><Relationship Id="rId2" Type="http://schemas.openxmlformats.org/officeDocument/2006/relationships/drawing" Target="../drawings/drawing4.xml"/><Relationship Id="rId16" Type="http://schemas.openxmlformats.org/officeDocument/2006/relationships/ctrlProp" Target="../ctrlProps/ctrlProp17.xml"/><Relationship Id="rId20" Type="http://schemas.openxmlformats.org/officeDocument/2006/relationships/ctrlProp" Target="../ctrlProps/ctrlProp21.xml"/><Relationship Id="rId1" Type="http://schemas.openxmlformats.org/officeDocument/2006/relationships/printerSettings" Target="../printerSettings/printerSettings4.bin"/><Relationship Id="rId6" Type="http://schemas.openxmlformats.org/officeDocument/2006/relationships/ctrlProp" Target="../ctrlProps/ctrlProp7.xml"/><Relationship Id="rId11" Type="http://schemas.openxmlformats.org/officeDocument/2006/relationships/ctrlProp" Target="../ctrlProps/ctrlProp12.xml"/><Relationship Id="rId24" Type="http://schemas.openxmlformats.org/officeDocument/2006/relationships/ctrlProp" Target="../ctrlProps/ctrlProp25.xml"/><Relationship Id="rId5" Type="http://schemas.openxmlformats.org/officeDocument/2006/relationships/ctrlProp" Target="../ctrlProps/ctrlProp6.xml"/><Relationship Id="rId15" Type="http://schemas.openxmlformats.org/officeDocument/2006/relationships/ctrlProp" Target="../ctrlProps/ctrlProp16.xml"/><Relationship Id="rId23" Type="http://schemas.openxmlformats.org/officeDocument/2006/relationships/ctrlProp" Target="../ctrlProps/ctrlProp24.xml"/><Relationship Id="rId28" Type="http://schemas.openxmlformats.org/officeDocument/2006/relationships/comments" Target="../comments3.xml"/><Relationship Id="rId10" Type="http://schemas.openxmlformats.org/officeDocument/2006/relationships/ctrlProp" Target="../ctrlProps/ctrlProp11.xml"/><Relationship Id="rId19" Type="http://schemas.openxmlformats.org/officeDocument/2006/relationships/ctrlProp" Target="../ctrlProps/ctrlProp20.xml"/><Relationship Id="rId4" Type="http://schemas.openxmlformats.org/officeDocument/2006/relationships/ctrlProp" Target="../ctrlProps/ctrlProp5.xml"/><Relationship Id="rId9" Type="http://schemas.openxmlformats.org/officeDocument/2006/relationships/ctrlProp" Target="../ctrlProps/ctrlProp10.xml"/><Relationship Id="rId14" Type="http://schemas.openxmlformats.org/officeDocument/2006/relationships/ctrlProp" Target="../ctrlProps/ctrlProp15.xml"/><Relationship Id="rId22" Type="http://schemas.openxmlformats.org/officeDocument/2006/relationships/ctrlProp" Target="../ctrlProps/ctrlProp23.xml"/><Relationship Id="rId27" Type="http://schemas.openxmlformats.org/officeDocument/2006/relationships/ctrlProp" Target="../ctrlProps/ctrlProp28.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34.xml"/><Relationship Id="rId3" Type="http://schemas.openxmlformats.org/officeDocument/2006/relationships/ctrlProp" Target="../ctrlProps/ctrlProp29.xml"/><Relationship Id="rId7" Type="http://schemas.openxmlformats.org/officeDocument/2006/relationships/ctrlProp" Target="../ctrlProps/ctrlProp33.xml"/><Relationship Id="rId2" Type="http://schemas.openxmlformats.org/officeDocument/2006/relationships/vmlDrawing" Target="../drawings/vmlDrawing5.vml"/><Relationship Id="rId1" Type="http://schemas.openxmlformats.org/officeDocument/2006/relationships/drawing" Target="../drawings/drawing5.xml"/><Relationship Id="rId6" Type="http://schemas.openxmlformats.org/officeDocument/2006/relationships/ctrlProp" Target="../ctrlProps/ctrlProp32.xml"/><Relationship Id="rId5" Type="http://schemas.openxmlformats.org/officeDocument/2006/relationships/ctrlProp" Target="../ctrlProps/ctrlProp31.xml"/><Relationship Id="rId4" Type="http://schemas.openxmlformats.org/officeDocument/2006/relationships/ctrlProp" Target="../ctrlProps/ctrlProp30.xml"/><Relationship Id="rId9" Type="http://schemas.openxmlformats.org/officeDocument/2006/relationships/ctrlProp" Target="../ctrlProps/ctrlProp35.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40.xml"/><Relationship Id="rId3" Type="http://schemas.openxmlformats.org/officeDocument/2006/relationships/vmlDrawing" Target="../drawings/vmlDrawing6.vml"/><Relationship Id="rId7" Type="http://schemas.openxmlformats.org/officeDocument/2006/relationships/ctrlProp" Target="../ctrlProps/ctrlProp39.xml"/><Relationship Id="rId2" Type="http://schemas.openxmlformats.org/officeDocument/2006/relationships/drawing" Target="../drawings/drawing6.xml"/><Relationship Id="rId1" Type="http://schemas.openxmlformats.org/officeDocument/2006/relationships/printerSettings" Target="../printerSettings/printerSettings5.bin"/><Relationship Id="rId6" Type="http://schemas.openxmlformats.org/officeDocument/2006/relationships/ctrlProp" Target="../ctrlProps/ctrlProp38.xml"/><Relationship Id="rId11" Type="http://schemas.openxmlformats.org/officeDocument/2006/relationships/comments" Target="../comments4.xml"/><Relationship Id="rId5" Type="http://schemas.openxmlformats.org/officeDocument/2006/relationships/ctrlProp" Target="../ctrlProps/ctrlProp37.xml"/><Relationship Id="rId10" Type="http://schemas.openxmlformats.org/officeDocument/2006/relationships/ctrlProp" Target="../ctrlProps/ctrlProp42.xml"/><Relationship Id="rId4" Type="http://schemas.openxmlformats.org/officeDocument/2006/relationships/ctrlProp" Target="../ctrlProps/ctrlProp36.xml"/><Relationship Id="rId9" Type="http://schemas.openxmlformats.org/officeDocument/2006/relationships/ctrlProp" Target="../ctrlProps/ctrlProp4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7.xml"/><Relationship Id="rId1" Type="http://schemas.openxmlformats.org/officeDocument/2006/relationships/printerSettings" Target="../printerSettings/printerSettings11.bin"/><Relationship Id="rId6" Type="http://schemas.openxmlformats.org/officeDocument/2006/relationships/comments" Target="../comments7.xml"/><Relationship Id="rId5" Type="http://schemas.openxmlformats.org/officeDocument/2006/relationships/ctrlProp" Target="../ctrlProps/ctrlProp44.xml"/><Relationship Id="rId4" Type="http://schemas.openxmlformats.org/officeDocument/2006/relationships/ctrlProp" Target="../ctrlProps/ctrlProp43.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8.xml"/><Relationship Id="rId1" Type="http://schemas.openxmlformats.org/officeDocument/2006/relationships/printerSettings" Target="../printerSettings/printerSettings12.bin"/><Relationship Id="rId6" Type="http://schemas.openxmlformats.org/officeDocument/2006/relationships/comments" Target="../comments8.xml"/><Relationship Id="rId5" Type="http://schemas.openxmlformats.org/officeDocument/2006/relationships/ctrlProp" Target="../ctrlProps/ctrlProp46.xml"/><Relationship Id="rId4" Type="http://schemas.openxmlformats.org/officeDocument/2006/relationships/ctrlProp" Target="../ctrlProps/ctrlProp45.xml"/></Relationships>
</file>

<file path=xl/worksheets/_rels/sheet14.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1.vm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forskningsradet.no/servlet/Satellite?c=Page&amp;pagename=ForskningsradetNorsk%2FHovedsidemal&amp;cid=1183468209187" TargetMode="External"/></Relationships>
</file>

<file path=xl/worksheets/_rels/sheet16.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4.vml"/></Relationships>
</file>

<file path=xl/worksheets/_rels/sheet19.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7.vml"/></Relationships>
</file>

<file path=xl/worksheets/_rels/sheet22.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9.vm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20.vml"/></Relationships>
</file>

<file path=xl/worksheets/_rels/sheet29.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21.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2.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3.vml"/></Relationships>
</file>

<file path=xl/worksheets/_rels/sheet32.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4.vml"/></Relationships>
</file>

<file path=xl/worksheets/_rels/sheet33.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5.vml"/></Relationships>
</file>

<file path=xl/worksheets/_rels/sheet34.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6.vml"/></Relationships>
</file>

<file path=xl/worksheets/_rels/sheet35.xml.rels><?xml version="1.0" encoding="UTF-8" standalone="yes"?>
<Relationships xmlns="http://schemas.openxmlformats.org/package/2006/relationships"><Relationship Id="rId2" Type="http://schemas.openxmlformats.org/officeDocument/2006/relationships/comments" Target="../comments25.xml"/><Relationship Id="rId1" Type="http://schemas.openxmlformats.org/officeDocument/2006/relationships/vmlDrawing" Target="../drawings/vmlDrawing27.vml"/></Relationships>
</file>

<file path=xl/worksheets/_rels/sheet36.xml.rels><?xml version="1.0" encoding="UTF-8" standalone="yes"?>
<Relationships xmlns="http://schemas.openxmlformats.org/package/2006/relationships"><Relationship Id="rId2" Type="http://schemas.openxmlformats.org/officeDocument/2006/relationships/comments" Target="../comments26.xml"/><Relationship Id="rId1" Type="http://schemas.openxmlformats.org/officeDocument/2006/relationships/vmlDrawing" Target="../drawings/vmlDrawing28.vml"/></Relationships>
</file>

<file path=xl/worksheets/_rels/sheet37.xml.rels><?xml version="1.0" encoding="UTF-8" standalone="yes"?>
<Relationships xmlns="http://schemas.openxmlformats.org/package/2006/relationships"><Relationship Id="rId2" Type="http://schemas.openxmlformats.org/officeDocument/2006/relationships/comments" Target="../comments27.xml"/><Relationship Id="rId1" Type="http://schemas.openxmlformats.org/officeDocument/2006/relationships/vmlDrawing" Target="../drawings/vmlDrawing29.vml"/></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pageSetUpPr autoPageBreaks="0"/>
  </sheetPr>
  <dimension ref="A1:B40"/>
  <sheetViews>
    <sheetView showGridLines="0" showRowColHeaders="0" zoomScale="130" zoomScaleNormal="130" workbookViewId="0">
      <selection activeCell="B10" sqref="B10"/>
    </sheetView>
  </sheetViews>
  <sheetFormatPr baseColWidth="10" defaultColWidth="9.140625" defaultRowHeight="12.75" x14ac:dyDescent="0.2"/>
  <cols>
    <col min="1" max="1" width="31" customWidth="1"/>
    <col min="2" max="2" width="41.140625" customWidth="1"/>
    <col min="9" max="9" width="101.42578125" customWidth="1"/>
  </cols>
  <sheetData>
    <row r="1" spans="2:2" ht="93" customHeight="1" x14ac:dyDescent="0.25">
      <c r="B1" s="469" t="s">
        <v>0</v>
      </c>
    </row>
    <row r="2" spans="2:2" ht="64.5" customHeight="1" x14ac:dyDescent="0.2">
      <c r="B2" s="470" t="s">
        <v>1</v>
      </c>
    </row>
    <row r="3" spans="2:2" ht="15" x14ac:dyDescent="0.25">
      <c r="B3" s="80" t="s">
        <v>2</v>
      </c>
    </row>
    <row r="4" spans="2:2" ht="14.25" x14ac:dyDescent="0.2">
      <c r="B4" s="370" t="s">
        <v>3</v>
      </c>
    </row>
    <row r="5" spans="2:2" ht="14.25" hidden="1" x14ac:dyDescent="0.2">
      <c r="B5" s="231"/>
    </row>
    <row r="6" spans="2:2" ht="15" hidden="1" x14ac:dyDescent="0.25">
      <c r="B6" s="80" t="s">
        <v>4</v>
      </c>
    </row>
    <row r="7" spans="2:2" ht="14.25" hidden="1" x14ac:dyDescent="0.2">
      <c r="B7" s="370" t="s">
        <v>5</v>
      </c>
    </row>
    <row r="8" spans="2:2" ht="14.25" x14ac:dyDescent="0.2">
      <c r="B8" s="231"/>
    </row>
    <row r="9" spans="2:2" ht="15" x14ac:dyDescent="0.25">
      <c r="B9" s="80" t="s">
        <v>6</v>
      </c>
    </row>
    <row r="10" spans="2:2" ht="14.25" x14ac:dyDescent="0.2">
      <c r="B10" s="370" t="s">
        <v>7</v>
      </c>
    </row>
    <row r="11" spans="2:2" hidden="1" x14ac:dyDescent="0.2"/>
    <row r="12" spans="2:2" hidden="1" x14ac:dyDescent="0.2"/>
    <row r="13" spans="2:2" hidden="1" x14ac:dyDescent="0.2"/>
    <row r="14" spans="2:2" hidden="1" x14ac:dyDescent="0.2"/>
    <row r="40" spans="1:1" x14ac:dyDescent="0.2">
      <c r="A40" s="528">
        <v>45314</v>
      </c>
    </row>
  </sheetData>
  <sheetProtection algorithmName="SHA-512" hashValue="uKbVbMS20/upq2Ce7/baUbW0N8OR4tKblUEkDUjVL+0GHDhRsOaIc7oANjNXQ3W7e9nsCzJgKEBig5i2EI3Jsg==" saltValue="3y8g9IPgTsPaQmrzVskUUw==" spinCount="100000" sheet="1" formatCells="0" formatColumns="0" formatRows="0" selectLockedCells="1"/>
  <dataValidations count="3">
    <dataValidation type="list" allowBlank="1" showInputMessage="1" showErrorMessage="1" sqref="B4" xr:uid="{00000000-0002-0000-0000-000000000000}">
      <formula1>"Velg kategorisering:,Bidrag,Oppdrag"</formula1>
    </dataValidation>
    <dataValidation type="list" allowBlank="1" showInputMessage="1" showErrorMessage="1" sqref="B7" xr:uid="{00000000-0002-0000-0000-000001000000}">
      <formula1>"Velg søknadstype:,Oppdragsbudsjettering, Konferansebudsjett"</formula1>
    </dataValidation>
    <dataValidation type="list" allowBlank="1" showInputMessage="1" showErrorMessage="1" sqref="B10" xr:uid="{00000000-0002-0000-0000-000002000000}">
      <formula1>"Velg søknadstype:,Ordinære NFR prosjekter,Fellesløftet,SFF,Øvrige"</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6803" r:id="rId4" name="Button 3">
              <controlPr defaultSize="0" print="0" autoFill="0" autoPict="0" macro="[0]!VisAlt">
                <anchor moveWithCells="1" sizeWithCells="1">
                  <from>
                    <xdr:col>19</xdr:col>
                    <xdr:colOff>438150</xdr:colOff>
                    <xdr:row>0</xdr:row>
                    <xdr:rowOff>247650</xdr:rowOff>
                  </from>
                  <to>
                    <xdr:col>22</xdr:col>
                    <xdr:colOff>257175</xdr:colOff>
                    <xdr:row>0</xdr:row>
                    <xdr:rowOff>1085850</xdr:rowOff>
                  </to>
                </anchor>
              </controlPr>
            </control>
          </mc:Choice>
        </mc:AlternateContent>
        <mc:AlternateContent xmlns:mc="http://schemas.openxmlformats.org/markup-compatibility/2006">
          <mc:Choice Requires="x14">
            <control shapeId="76806" r:id="rId5" name="Button 6">
              <controlPr defaultSize="0" print="0" autoFill="0" autoPict="0" macro="[0]!TilbakestillKnapp">
                <anchor moveWithCells="1" sizeWithCells="1">
                  <from>
                    <xdr:col>19</xdr:col>
                    <xdr:colOff>428625</xdr:colOff>
                    <xdr:row>0</xdr:row>
                    <xdr:rowOff>1143000</xdr:rowOff>
                  </from>
                  <to>
                    <xdr:col>22</xdr:col>
                    <xdr:colOff>247650</xdr:colOff>
                    <xdr:row>15</xdr:row>
                    <xdr:rowOff>95250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dimension ref="A1:S57"/>
  <sheetViews>
    <sheetView showGridLines="0" tabSelected="1" zoomScale="70" zoomScaleNormal="70" workbookViewId="0">
      <selection activeCell="B3" sqref="B3:G3"/>
    </sheetView>
  </sheetViews>
  <sheetFormatPr baseColWidth="10" defaultColWidth="9.140625" defaultRowHeight="12.75" x14ac:dyDescent="0.2"/>
  <cols>
    <col min="1" max="1" width="56.140625" customWidth="1"/>
    <col min="2" max="2" width="11.140625" customWidth="1"/>
    <col min="3" max="3" width="10.7109375" customWidth="1"/>
    <col min="4" max="4" width="9.85546875" customWidth="1"/>
    <col min="5" max="5" width="8.85546875" customWidth="1"/>
    <col min="8" max="8" width="21" hidden="1" customWidth="1"/>
    <col min="9" max="9" width="20.7109375" hidden="1" customWidth="1"/>
    <col min="10" max="10" width="22.42578125" customWidth="1"/>
    <col min="11" max="12" width="9.140625" customWidth="1"/>
    <col min="19" max="20" width="0" hidden="1" customWidth="1"/>
  </cols>
  <sheetData>
    <row r="1" spans="1:19" ht="21" x14ac:dyDescent="0.35">
      <c r="A1" s="35"/>
      <c r="B1" s="586"/>
      <c r="C1" s="587"/>
      <c r="D1" s="587"/>
      <c r="E1" s="587"/>
    </row>
    <row r="2" spans="1:19" ht="15.75" x14ac:dyDescent="0.25">
      <c r="A2" s="334" t="s">
        <v>8</v>
      </c>
      <c r="B2" s="5"/>
      <c r="C2" s="5"/>
      <c r="D2" s="587"/>
      <c r="E2" s="5"/>
    </row>
    <row r="3" spans="1:19" ht="15" customHeight="1" x14ac:dyDescent="0.25">
      <c r="A3" s="588" t="s">
        <v>9</v>
      </c>
      <c r="B3" s="703"/>
      <c r="C3" s="704"/>
      <c r="D3" s="704"/>
      <c r="E3" s="704"/>
      <c r="F3" s="704"/>
      <c r="G3" s="705"/>
    </row>
    <row r="4" spans="1:19" ht="15" x14ac:dyDescent="0.25">
      <c r="A4" s="589" t="s">
        <v>10</v>
      </c>
      <c r="B4" s="703"/>
      <c r="C4" s="704"/>
      <c r="D4" s="704"/>
      <c r="E4" s="704"/>
      <c r="F4" s="704"/>
      <c r="G4" s="705"/>
    </row>
    <row r="5" spans="1:19" ht="15" x14ac:dyDescent="0.25">
      <c r="A5" s="589" t="s">
        <v>11</v>
      </c>
      <c r="B5" s="703"/>
      <c r="C5" s="704"/>
      <c r="D5" s="704"/>
      <c r="E5" s="704"/>
      <c r="F5" s="704"/>
      <c r="G5" s="705"/>
    </row>
    <row r="6" spans="1:19" ht="15" customHeight="1" x14ac:dyDescent="0.25">
      <c r="A6" s="589" t="s">
        <v>12</v>
      </c>
      <c r="B6" s="703"/>
      <c r="C6" s="704"/>
      <c r="D6" s="704"/>
      <c r="E6" s="704"/>
      <c r="F6" s="704"/>
      <c r="G6" s="705"/>
    </row>
    <row r="7" spans="1:19" ht="17.25" customHeight="1" x14ac:dyDescent="0.2">
      <c r="A7" s="688" t="s">
        <v>13</v>
      </c>
      <c r="B7" s="694"/>
      <c r="C7" s="695"/>
      <c r="D7" s="695"/>
      <c r="E7" s="695"/>
      <c r="F7" s="695"/>
      <c r="G7" s="696"/>
    </row>
    <row r="8" spans="1:19" ht="15" customHeight="1" x14ac:dyDescent="0.2">
      <c r="A8" s="689"/>
      <c r="B8" s="697"/>
      <c r="C8" s="698"/>
      <c r="D8" s="698"/>
      <c r="E8" s="698"/>
      <c r="F8" s="698"/>
      <c r="G8" s="699"/>
    </row>
    <row r="9" spans="1:19" ht="15" customHeight="1" x14ac:dyDescent="0.2">
      <c r="A9" s="689"/>
      <c r="B9" s="697"/>
      <c r="C9" s="698"/>
      <c r="D9" s="698"/>
      <c r="E9" s="698"/>
      <c r="F9" s="698"/>
      <c r="G9" s="699"/>
    </row>
    <row r="10" spans="1:19" ht="12.75" customHeight="1" x14ac:dyDescent="0.2">
      <c r="A10" s="689"/>
      <c r="B10" s="697"/>
      <c r="C10" s="698"/>
      <c r="D10" s="698"/>
      <c r="E10" s="698"/>
      <c r="F10" s="698"/>
      <c r="G10" s="699"/>
    </row>
    <row r="11" spans="1:19" ht="13.5" customHeight="1" x14ac:dyDescent="0.2">
      <c r="A11" s="690"/>
      <c r="B11" s="700"/>
      <c r="C11" s="701"/>
      <c r="D11" s="701"/>
      <c r="E11" s="701"/>
      <c r="F11" s="701"/>
      <c r="G11" s="702"/>
      <c r="S11" s="543" t="s">
        <v>14</v>
      </c>
    </row>
    <row r="12" spans="1:19" ht="15" customHeight="1" x14ac:dyDescent="0.2">
      <c r="A12" s="688" t="s">
        <v>15</v>
      </c>
      <c r="B12" s="694"/>
      <c r="C12" s="695"/>
      <c r="D12" s="695"/>
      <c r="E12" s="695"/>
      <c r="F12" s="695"/>
      <c r="G12" s="696"/>
      <c r="S12" s="543" t="s">
        <v>16</v>
      </c>
    </row>
    <row r="13" spans="1:19" ht="15" customHeight="1" x14ac:dyDescent="0.2">
      <c r="A13" s="689"/>
      <c r="B13" s="697"/>
      <c r="C13" s="698"/>
      <c r="D13" s="698"/>
      <c r="E13" s="698"/>
      <c r="F13" s="698"/>
      <c r="G13" s="699"/>
      <c r="S13" s="543" t="s">
        <v>17</v>
      </c>
    </row>
    <row r="14" spans="1:19" ht="15" customHeight="1" x14ac:dyDescent="0.2">
      <c r="A14" s="689"/>
      <c r="B14" s="697"/>
      <c r="C14" s="698"/>
      <c r="D14" s="698"/>
      <c r="E14" s="698"/>
      <c r="F14" s="698"/>
      <c r="G14" s="699"/>
      <c r="S14" s="22" t="s">
        <v>18</v>
      </c>
    </row>
    <row r="15" spans="1:19" ht="15" customHeight="1" x14ac:dyDescent="0.2">
      <c r="A15" s="689"/>
      <c r="B15" s="697"/>
      <c r="C15" s="698"/>
      <c r="D15" s="698"/>
      <c r="E15" s="698"/>
      <c r="F15" s="698"/>
      <c r="G15" s="699"/>
    </row>
    <row r="16" spans="1:19" ht="15" customHeight="1" x14ac:dyDescent="0.2">
      <c r="A16" s="690"/>
      <c r="B16" s="700"/>
      <c r="C16" s="701"/>
      <c r="D16" s="701"/>
      <c r="E16" s="701"/>
      <c r="F16" s="701"/>
      <c r="G16" s="702"/>
    </row>
    <row r="17" spans="1:10" ht="15" hidden="1" customHeight="1" x14ac:dyDescent="0.25">
      <c r="A17" s="589" t="s">
        <v>19</v>
      </c>
      <c r="B17" s="712"/>
      <c r="C17" s="713"/>
      <c r="D17" s="713"/>
      <c r="E17" s="713"/>
      <c r="F17" s="713"/>
      <c r="G17" s="714"/>
    </row>
    <row r="18" spans="1:10" ht="15" hidden="1" customHeight="1" x14ac:dyDescent="0.25">
      <c r="A18" s="589" t="s">
        <v>20</v>
      </c>
      <c r="B18" s="715"/>
      <c r="C18" s="716"/>
      <c r="D18" s="716"/>
      <c r="E18" s="716"/>
      <c r="F18" s="716"/>
      <c r="G18" s="717"/>
    </row>
    <row r="19" spans="1:10" ht="23.25" customHeight="1" x14ac:dyDescent="0.25">
      <c r="A19" s="334" t="s">
        <v>21</v>
      </c>
      <c r="B19" s="5"/>
      <c r="C19" s="587"/>
      <c r="D19" s="587"/>
      <c r="E19" s="587"/>
    </row>
    <row r="20" spans="1:10" ht="15" x14ac:dyDescent="0.25">
      <c r="A20" s="588" t="s">
        <v>22</v>
      </c>
      <c r="B20" s="729"/>
      <c r="C20" s="704"/>
      <c r="D20" s="704"/>
      <c r="E20" s="704"/>
      <c r="F20" s="704"/>
      <c r="G20" s="705"/>
    </row>
    <row r="21" spans="1:10" ht="15" hidden="1" customHeight="1" x14ac:dyDescent="0.25">
      <c r="A21" s="589" t="s">
        <v>23</v>
      </c>
      <c r="B21" s="718"/>
      <c r="C21" s="719"/>
      <c r="D21" s="719"/>
      <c r="E21" s="719"/>
      <c r="F21" s="719"/>
      <c r="G21" s="720"/>
    </row>
    <row r="22" spans="1:10" ht="15" hidden="1" customHeight="1" x14ac:dyDescent="0.25">
      <c r="A22" s="589" t="s">
        <v>24</v>
      </c>
      <c r="B22" s="718"/>
      <c r="C22" s="719"/>
      <c r="D22" s="719"/>
      <c r="E22" s="719"/>
      <c r="F22" s="719"/>
      <c r="G22" s="720"/>
    </row>
    <row r="23" spans="1:10" ht="15" x14ac:dyDescent="0.25">
      <c r="A23" s="589" t="s">
        <v>25</v>
      </c>
      <c r="B23" s="729"/>
      <c r="C23" s="704"/>
      <c r="D23" s="704"/>
      <c r="E23" s="704"/>
      <c r="F23" s="704"/>
      <c r="G23" s="705"/>
    </row>
    <row r="24" spans="1:10" ht="15.75" x14ac:dyDescent="0.25">
      <c r="A24" s="334" t="s">
        <v>26</v>
      </c>
      <c r="B24" s="5"/>
      <c r="C24" s="587"/>
      <c r="D24" s="587"/>
      <c r="E24" s="587"/>
    </row>
    <row r="25" spans="1:10" ht="15" x14ac:dyDescent="0.25">
      <c r="A25" s="588" t="s">
        <v>27</v>
      </c>
      <c r="B25" s="703"/>
      <c r="C25" s="704"/>
      <c r="D25" s="704"/>
      <c r="E25" s="704"/>
      <c r="F25" s="704"/>
      <c r="G25" s="705"/>
    </row>
    <row r="26" spans="1:10" ht="15" x14ac:dyDescent="0.25">
      <c r="A26" s="589" t="s">
        <v>28</v>
      </c>
      <c r="B26" s="703"/>
      <c r="C26" s="704"/>
      <c r="D26" s="704"/>
      <c r="E26" s="704"/>
      <c r="F26" s="704"/>
      <c r="G26" s="705"/>
    </row>
    <row r="27" spans="1:10" ht="15" hidden="1" customHeight="1" x14ac:dyDescent="0.25">
      <c r="A27" s="589" t="s">
        <v>29</v>
      </c>
      <c r="B27" s="706"/>
      <c r="C27" s="707"/>
      <c r="D27" s="707"/>
      <c r="E27" s="707"/>
      <c r="F27" s="707"/>
      <c r="G27" s="708"/>
    </row>
    <row r="28" spans="1:10" ht="15" customHeight="1" x14ac:dyDescent="0.25">
      <c r="A28" s="589" t="s">
        <v>30</v>
      </c>
      <c r="B28" s="730"/>
      <c r="C28" s="731"/>
      <c r="D28" s="731"/>
      <c r="E28" s="731"/>
      <c r="F28" s="731"/>
      <c r="G28" s="732"/>
      <c r="H28" s="590" t="s">
        <v>31</v>
      </c>
      <c r="I28" s="494"/>
    </row>
    <row r="29" spans="1:10" ht="15" hidden="1" customHeight="1" x14ac:dyDescent="0.25">
      <c r="A29" s="588" t="s">
        <v>32</v>
      </c>
      <c r="B29" s="703" t="s">
        <v>33</v>
      </c>
      <c r="C29" s="704"/>
      <c r="D29" s="704"/>
      <c r="E29" s="704"/>
      <c r="F29" s="704"/>
      <c r="G29" s="705"/>
    </row>
    <row r="30" spans="1:10" ht="18.75" hidden="1" customHeight="1" x14ac:dyDescent="0.3">
      <c r="A30" s="42" t="s">
        <v>34</v>
      </c>
      <c r="E30" s="225"/>
      <c r="I30" s="587"/>
      <c r="J30" s="225"/>
    </row>
    <row r="31" spans="1:10" ht="15" hidden="1" customHeight="1" x14ac:dyDescent="0.25">
      <c r="A31" s="691" t="s">
        <v>35</v>
      </c>
      <c r="B31" s="709"/>
      <c r="C31" s="710"/>
      <c r="D31" s="710"/>
      <c r="E31" s="710"/>
      <c r="F31" s="710"/>
      <c r="G31" s="711"/>
      <c r="I31" s="587"/>
      <c r="J31" s="225"/>
    </row>
    <row r="32" spans="1:10" ht="15" hidden="1" customHeight="1" x14ac:dyDescent="0.25">
      <c r="A32" s="692"/>
      <c r="B32" s="709"/>
      <c r="C32" s="710"/>
      <c r="D32" s="710"/>
      <c r="E32" s="710"/>
      <c r="F32" s="710"/>
      <c r="G32" s="711"/>
      <c r="I32" s="587"/>
      <c r="J32" s="225"/>
    </row>
    <row r="33" spans="1:10" ht="15" hidden="1" customHeight="1" x14ac:dyDescent="0.25">
      <c r="A33" s="692"/>
      <c r="B33" s="709"/>
      <c r="C33" s="710"/>
      <c r="D33" s="710"/>
      <c r="E33" s="710"/>
      <c r="F33" s="710"/>
      <c r="G33" s="711"/>
      <c r="I33" s="587"/>
      <c r="J33" s="225"/>
    </row>
    <row r="34" spans="1:10" ht="15" hidden="1" customHeight="1" x14ac:dyDescent="0.25">
      <c r="A34" s="692"/>
      <c r="B34" s="709"/>
      <c r="C34" s="710"/>
      <c r="D34" s="710"/>
      <c r="E34" s="710"/>
      <c r="F34" s="710"/>
      <c r="G34" s="711"/>
      <c r="I34" s="587"/>
      <c r="J34" s="587"/>
    </row>
    <row r="35" spans="1:10" ht="15" hidden="1" customHeight="1" x14ac:dyDescent="0.25">
      <c r="A35" s="693"/>
      <c r="B35" s="709"/>
      <c r="C35" s="710"/>
      <c r="D35" s="710"/>
      <c r="E35" s="710"/>
      <c r="F35" s="710"/>
      <c r="G35" s="711"/>
      <c r="I35" s="230"/>
      <c r="J35" s="230"/>
    </row>
    <row r="36" spans="1:10" ht="15" hidden="1" customHeight="1" x14ac:dyDescent="0.25">
      <c r="A36" s="371" t="s">
        <v>36</v>
      </c>
      <c r="B36" s="721"/>
      <c r="C36" s="722"/>
      <c r="D36" s="722"/>
      <c r="E36" s="722"/>
      <c r="F36" s="722"/>
      <c r="G36" s="723"/>
      <c r="I36" s="587"/>
      <c r="J36" s="587"/>
    </row>
    <row r="37" spans="1:10" ht="15" hidden="1" customHeight="1" x14ac:dyDescent="0.25">
      <c r="A37" s="371" t="s">
        <v>37</v>
      </c>
      <c r="B37" s="721"/>
      <c r="C37" s="722"/>
      <c r="D37" s="722"/>
      <c r="E37" s="722"/>
      <c r="F37" s="722"/>
      <c r="G37" s="723"/>
      <c r="I37" s="587"/>
      <c r="J37" s="587"/>
    </row>
    <row r="38" spans="1:10" ht="18.75" hidden="1" customHeight="1" x14ac:dyDescent="0.3">
      <c r="A38" s="42" t="s">
        <v>38</v>
      </c>
      <c r="B38" s="587"/>
      <c r="E38" s="587"/>
      <c r="I38" s="587"/>
      <c r="J38" s="587"/>
    </row>
    <row r="39" spans="1:10" ht="15" hidden="1" customHeight="1" x14ac:dyDescent="0.25">
      <c r="A39" s="227" t="s">
        <v>39</v>
      </c>
      <c r="B39" s="724"/>
      <c r="C39" s="725"/>
      <c r="D39" s="725"/>
      <c r="E39" s="725"/>
      <c r="F39" s="725"/>
      <c r="G39" s="726"/>
      <c r="I39" s="587"/>
      <c r="J39" s="587"/>
    </row>
    <row r="40" spans="1:10" ht="15" hidden="1" customHeight="1" x14ac:dyDescent="0.25">
      <c r="A40" s="227" t="s">
        <v>40</v>
      </c>
      <c r="B40" s="724"/>
      <c r="C40" s="725"/>
      <c r="D40" s="725"/>
      <c r="E40" s="725"/>
      <c r="F40" s="725"/>
      <c r="G40" s="726"/>
      <c r="I40" s="587"/>
      <c r="J40" s="587"/>
    </row>
    <row r="41" spans="1:10" ht="12.75" hidden="1" customHeight="1" x14ac:dyDescent="0.2">
      <c r="A41" s="227" t="s">
        <v>41</v>
      </c>
      <c r="B41" s="739"/>
      <c r="C41" s="740"/>
      <c r="D41" s="740"/>
      <c r="E41" s="740"/>
      <c r="F41" s="740"/>
      <c r="G41" s="741"/>
    </row>
    <row r="42" spans="1:10" ht="12.75" hidden="1" customHeight="1" x14ac:dyDescent="0.2">
      <c r="A42" s="227" t="s">
        <v>42</v>
      </c>
      <c r="B42" s="672"/>
      <c r="C42" s="673"/>
      <c r="D42" s="673"/>
      <c r="E42" s="673"/>
      <c r="F42" s="673"/>
      <c r="G42" s="674"/>
    </row>
    <row r="43" spans="1:10" ht="6" hidden="1" customHeight="1" x14ac:dyDescent="0.25">
      <c r="A43" s="531"/>
      <c r="B43" s="675"/>
      <c r="C43" s="675"/>
      <c r="D43" s="675"/>
      <c r="E43" s="675"/>
      <c r="F43" s="675"/>
      <c r="G43" s="675"/>
    </row>
    <row r="44" spans="1:10" ht="12.75" hidden="1" customHeight="1" x14ac:dyDescent="0.2">
      <c r="A44" s="226" t="s">
        <v>43</v>
      </c>
    </row>
    <row r="45" spans="1:10" ht="15" hidden="1" customHeight="1" x14ac:dyDescent="0.25">
      <c r="A45" s="228" t="s">
        <v>44</v>
      </c>
      <c r="B45" s="685"/>
      <c r="C45" s="686"/>
      <c r="D45" s="686"/>
      <c r="E45" s="686"/>
      <c r="F45" s="686"/>
      <c r="G45" s="687"/>
    </row>
    <row r="46" spans="1:10" ht="15" hidden="1" customHeight="1" x14ac:dyDescent="0.25">
      <c r="A46" s="229" t="s">
        <v>45</v>
      </c>
      <c r="B46" s="685"/>
      <c r="C46" s="686"/>
      <c r="D46" s="686"/>
      <c r="E46" s="686"/>
      <c r="F46" s="686"/>
      <c r="G46" s="687"/>
    </row>
    <row r="47" spans="1:10" ht="12.75" hidden="1" customHeight="1" x14ac:dyDescent="0.2">
      <c r="A47" s="228" t="s">
        <v>46</v>
      </c>
      <c r="B47" s="672"/>
      <c r="C47" s="673"/>
      <c r="D47" s="673"/>
      <c r="E47" s="673"/>
      <c r="F47" s="673"/>
      <c r="G47" s="674"/>
    </row>
    <row r="48" spans="1:10" ht="12.75" hidden="1" customHeight="1" x14ac:dyDescent="0.2">
      <c r="A48" s="227" t="s">
        <v>47</v>
      </c>
      <c r="B48" s="672"/>
      <c r="C48" s="673"/>
      <c r="D48" s="673"/>
      <c r="E48" s="673"/>
      <c r="F48" s="673"/>
      <c r="G48" s="674"/>
    </row>
    <row r="49" spans="1:12" hidden="1" x14ac:dyDescent="0.2">
      <c r="A49" s="228" t="s">
        <v>48</v>
      </c>
      <c r="B49" s="682">
        <v>0.4</v>
      </c>
      <c r="C49" s="683"/>
      <c r="D49" s="683"/>
      <c r="E49" s="683"/>
      <c r="F49" s="683"/>
      <c r="G49" s="684"/>
    </row>
    <row r="50" spans="1:12" ht="15" hidden="1" x14ac:dyDescent="0.25">
      <c r="A50" s="338"/>
      <c r="B50" s="736"/>
      <c r="C50" s="737"/>
      <c r="D50" s="738"/>
      <c r="E50" s="736"/>
      <c r="F50" s="737"/>
      <c r="G50" s="738"/>
    </row>
    <row r="51" spans="1:12" ht="15" hidden="1" x14ac:dyDescent="0.25">
      <c r="A51" s="2"/>
      <c r="B51" s="736"/>
      <c r="C51" s="737"/>
      <c r="D51" s="738"/>
      <c r="E51" s="736"/>
      <c r="F51" s="737"/>
      <c r="G51" s="738"/>
    </row>
    <row r="52" spans="1:12" ht="15" x14ac:dyDescent="0.25">
      <c r="A52" s="2" t="s">
        <v>49</v>
      </c>
      <c r="B52" s="676"/>
      <c r="C52" s="677"/>
      <c r="D52" s="677"/>
      <c r="E52" s="677"/>
      <c r="F52" s="677"/>
      <c r="G52" s="678"/>
    </row>
    <row r="53" spans="1:12" ht="15" x14ac:dyDescent="0.25">
      <c r="A53" s="2" t="s">
        <v>50</v>
      </c>
      <c r="B53" s="679"/>
      <c r="C53" s="680"/>
      <c r="D53" s="680"/>
      <c r="E53" s="680"/>
      <c r="F53" s="680"/>
      <c r="G53" s="681"/>
      <c r="H53" s="583"/>
    </row>
    <row r="54" spans="1:12" ht="15.75" x14ac:dyDescent="0.25">
      <c r="A54" s="334" t="s">
        <v>51</v>
      </c>
      <c r="B54" s="591"/>
    </row>
    <row r="55" spans="1:12" ht="15" x14ac:dyDescent="0.25">
      <c r="A55" s="589" t="s">
        <v>52</v>
      </c>
      <c r="B55" s="733" t="s">
        <v>53</v>
      </c>
      <c r="C55" s="734"/>
      <c r="D55" s="734"/>
      <c r="E55" s="734"/>
      <c r="F55" s="734"/>
      <c r="G55" s="735"/>
    </row>
    <row r="56" spans="1:12" ht="15" x14ac:dyDescent="0.25">
      <c r="A56" s="587"/>
      <c r="B56" s="727">
        <v>2025</v>
      </c>
      <c r="C56" s="727"/>
      <c r="D56" s="727"/>
      <c r="E56" s="727">
        <v>2026</v>
      </c>
      <c r="F56" s="727"/>
      <c r="G56" s="727"/>
      <c r="J56" s="592" t="s">
        <v>54</v>
      </c>
    </row>
    <row r="57" spans="1:12" ht="15" x14ac:dyDescent="0.25">
      <c r="B57" s="728">
        <v>3.5000000000000003E-2</v>
      </c>
      <c r="C57" s="728"/>
      <c r="D57" s="728"/>
      <c r="E57" s="728">
        <f>Tabeller!L46</f>
        <v>3.5000000000000003E-2</v>
      </c>
      <c r="F57" s="728"/>
      <c r="G57" s="728"/>
      <c r="J57" s="593">
        <v>3.5000000000000003E-2</v>
      </c>
      <c r="K57" s="594"/>
      <c r="L57" s="594"/>
    </row>
  </sheetData>
  <sheetProtection algorithmName="SHA-512" hashValue="nAChEU+Iq2SOOburHxBOzsXS0hmfbBFvNnqsNcW3RRwhXaSZV8AI6rrn79vSg9vS/WmRvDJx8jq5sbJYrRw02Q==" saltValue="uZsOmPeUNR4E3Ff5DLo6vQ==" spinCount="100000" sheet="1" formatCells="0" formatColumns="0" formatRows="0" selectLockedCells="1"/>
  <mergeCells count="44">
    <mergeCell ref="B56:D56"/>
    <mergeCell ref="E56:G56"/>
    <mergeCell ref="B57:D57"/>
    <mergeCell ref="E57:G57"/>
    <mergeCell ref="B20:G20"/>
    <mergeCell ref="B23:G23"/>
    <mergeCell ref="B25:G25"/>
    <mergeCell ref="B26:G26"/>
    <mergeCell ref="B28:G28"/>
    <mergeCell ref="B55:G55"/>
    <mergeCell ref="E51:G51"/>
    <mergeCell ref="B51:D51"/>
    <mergeCell ref="B50:D50"/>
    <mergeCell ref="E50:G50"/>
    <mergeCell ref="B41:G41"/>
    <mergeCell ref="B39:G39"/>
    <mergeCell ref="B36:G36"/>
    <mergeCell ref="B37:G37"/>
    <mergeCell ref="B40:G40"/>
    <mergeCell ref="B3:G3"/>
    <mergeCell ref="B4:G4"/>
    <mergeCell ref="B5:G5"/>
    <mergeCell ref="B6:G6"/>
    <mergeCell ref="B7:G11"/>
    <mergeCell ref="A7:A11"/>
    <mergeCell ref="A12:A16"/>
    <mergeCell ref="A31:A35"/>
    <mergeCell ref="B12:G16"/>
    <mergeCell ref="B29:G29"/>
    <mergeCell ref="B27:G27"/>
    <mergeCell ref="B31:G35"/>
    <mergeCell ref="B17:G17"/>
    <mergeCell ref="B18:G18"/>
    <mergeCell ref="B21:G21"/>
    <mergeCell ref="B22:G22"/>
    <mergeCell ref="B42:G42"/>
    <mergeCell ref="B43:G43"/>
    <mergeCell ref="B52:G52"/>
    <mergeCell ref="B53:G53"/>
    <mergeCell ref="B47:G47"/>
    <mergeCell ref="B48:G48"/>
    <mergeCell ref="B49:G49"/>
    <mergeCell ref="B45:G45"/>
    <mergeCell ref="B46:G46"/>
  </mergeCells>
  <conditionalFormatting sqref="A46">
    <cfRule type="expression" dxfId="501" priority="21" stopIfTrue="1">
      <formula>#REF!="NEI"</formula>
    </cfRule>
  </conditionalFormatting>
  <conditionalFormatting sqref="B17:B18">
    <cfRule type="expression" dxfId="500" priority="18" stopIfTrue="1">
      <formula>#REF!="NEI"</formula>
    </cfRule>
  </conditionalFormatting>
  <conditionalFormatting sqref="B21:B22">
    <cfRule type="expression" dxfId="499" priority="28" stopIfTrue="1">
      <formula>#REF!="NEI"</formula>
    </cfRule>
  </conditionalFormatting>
  <conditionalFormatting sqref="B31">
    <cfRule type="expression" dxfId="498" priority="17" stopIfTrue="1">
      <formula>#REF!="NEI"</formula>
    </cfRule>
  </conditionalFormatting>
  <dataValidations count="2">
    <dataValidation type="list" allowBlank="1" showInputMessage="1" showErrorMessage="1" sqref="B55" xr:uid="{00000000-0002-0000-0100-000000000000}">
      <formula1>"Ja,Nei"</formula1>
    </dataValidation>
    <dataValidation type="list" allowBlank="1" showInputMessage="1" showErrorMessage="1" sqref="B41" xr:uid="{00000000-0002-0000-0100-000001000000}">
      <formula1>"0 %,25 %"</formula1>
    </dataValidation>
  </dataValidations>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B6BB17FC-6D0F-49ED-914A-CEEDE70FFD5F}">
          <x14:formula1>
            <xm:f>Tabeller!$G$114:$G$116</xm:f>
          </x14:formula1>
          <xm:sqref>B28:G28</xm:sqref>
        </x14:dataValidation>
        <x14:dataValidation type="list" showInputMessage="1" showErrorMessage="1" xr:uid="{00000000-0002-0000-0100-000002000000}">
          <x14:formula1>
            <xm:f>Tabeller!$AJ$8:$AJ$54</xm:f>
          </x14:formula1>
          <xm:sqref>B27</xm:sqref>
        </x14:dataValidation>
        <x14:dataValidation type="list" showInputMessage="1" showErrorMessage="1" xr:uid="{00000000-0002-0000-0100-000004000000}">
          <x14:formula1>
            <xm:f>Tabeller!$G$8:$G$9</xm:f>
          </x14:formula1>
          <xm:sqref>B29</xm:sqref>
        </x14:dataValidation>
        <x14:dataValidation type="list" allowBlank="1" showInputMessage="1" showErrorMessage="1" xr:uid="{00000000-0002-0000-0100-000005000000}">
          <x14:formula1>
            <xm:f>Tabeller!$M$89:$M$92</xm:f>
          </x14:formula1>
          <xm:sqref>B42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HC97"/>
  <sheetViews>
    <sheetView showGridLines="0" topLeftCell="A37" zoomScale="70" zoomScaleNormal="70" zoomScalePageLayoutView="85" workbookViewId="0">
      <selection activeCell="E91" sqref="E91"/>
    </sheetView>
  </sheetViews>
  <sheetFormatPr baseColWidth="10" defaultColWidth="9.140625" defaultRowHeight="12.75" x14ac:dyDescent="0.2"/>
  <cols>
    <col min="1" max="1" width="12.5703125" style="22" customWidth="1"/>
    <col min="2" max="2" width="38" style="22" customWidth="1"/>
    <col min="3" max="3" width="19.28515625" style="22" customWidth="1"/>
    <col min="4" max="4" width="25.7109375" style="22" customWidth="1"/>
    <col min="5" max="5" width="18" style="22" customWidth="1"/>
    <col min="6" max="6" width="18.140625" style="22" customWidth="1"/>
    <col min="7" max="7" width="22.42578125" style="22" customWidth="1"/>
    <col min="8" max="8" width="20.42578125" style="22" customWidth="1"/>
    <col min="9" max="9" width="19.140625" style="22" customWidth="1"/>
    <col min="10" max="10" width="30" style="22" customWidth="1"/>
    <col min="11" max="11" width="18" style="22" customWidth="1"/>
    <col min="12" max="12" width="23.28515625" style="22" customWidth="1"/>
    <col min="13" max="13" width="18.140625" style="22" customWidth="1"/>
    <col min="14" max="14" width="16.85546875" style="22" customWidth="1"/>
    <col min="15" max="15" width="19.7109375" style="22" customWidth="1"/>
    <col min="16" max="16" width="17.42578125" style="22" customWidth="1"/>
    <col min="17" max="17" width="21.28515625" style="22" customWidth="1"/>
    <col min="18" max="18" width="17" style="22" customWidth="1"/>
    <col min="19" max="23" width="18.7109375" style="22" customWidth="1"/>
    <col min="24" max="26" width="12.85546875" style="22" customWidth="1"/>
    <col min="27" max="27" width="11.7109375" style="22" customWidth="1"/>
    <col min="28" max="28" width="12.28515625" style="22" customWidth="1"/>
    <col min="29" max="32" width="10.85546875" style="22" customWidth="1"/>
    <col min="33" max="34" width="10" style="22" customWidth="1"/>
    <col min="35" max="35" width="9.7109375" style="22" customWidth="1"/>
    <col min="36" max="36" width="8.42578125" style="22" customWidth="1"/>
    <col min="37" max="37" width="9.28515625" style="22" customWidth="1"/>
    <col min="38" max="38" width="9.42578125" style="22" customWidth="1"/>
    <col min="39" max="39" width="11" style="22" customWidth="1"/>
    <col min="40" max="40" width="11.28515625" style="22" customWidth="1"/>
    <col min="41" max="41" width="9.140625" style="22" customWidth="1"/>
    <col min="42" max="42" width="12.5703125" style="22" bestFit="1" customWidth="1"/>
    <col min="43" max="43" width="15.42578125" style="22" customWidth="1"/>
    <col min="44" max="44" width="16" style="22" customWidth="1"/>
    <col min="45" max="45" width="14.7109375" style="22" customWidth="1"/>
    <col min="46" max="46" width="15.42578125" style="22" customWidth="1"/>
    <col min="47" max="47" width="15" style="22" customWidth="1"/>
    <col min="48" max="48" width="17" style="22" customWidth="1"/>
    <col min="49" max="49" width="15" style="22" customWidth="1"/>
    <col min="50" max="50" width="14.7109375" style="22" customWidth="1"/>
    <col min="51" max="51" width="15.7109375" style="22" customWidth="1"/>
    <col min="52" max="52" width="15.42578125" style="22" customWidth="1"/>
    <col min="53" max="56" width="15.7109375" style="22" customWidth="1"/>
    <col min="57" max="57" width="14.5703125" style="22" customWidth="1"/>
    <col min="58" max="58" width="28.42578125" style="22" customWidth="1"/>
    <col min="59" max="59" width="16.42578125" style="22" customWidth="1"/>
    <col min="60" max="63" width="14.140625" style="22" customWidth="1"/>
    <col min="64" max="65" width="15" style="22" customWidth="1"/>
    <col min="66" max="70" width="13.85546875" style="22" customWidth="1"/>
    <col min="71" max="71" width="16.42578125" style="22" customWidth="1"/>
    <col min="72" max="72" width="9.140625" style="22" customWidth="1"/>
    <col min="73" max="73" width="18.5703125" style="22" customWidth="1"/>
    <col min="74" max="74" width="19.28515625" style="22" customWidth="1"/>
    <col min="75" max="75" width="14.42578125" style="22" customWidth="1"/>
    <col min="76" max="76" width="17.140625" style="22" customWidth="1"/>
    <col min="77" max="77" width="15.5703125" style="22" customWidth="1"/>
    <col min="78" max="78" width="17.28515625" style="22" customWidth="1"/>
    <col min="79" max="79" width="15.42578125" style="22" customWidth="1"/>
    <col min="80" max="80" width="16.42578125" style="22" customWidth="1"/>
    <col min="81" max="81" width="15.140625" style="22" customWidth="1"/>
    <col min="82" max="85" width="15.42578125" style="22" customWidth="1"/>
    <col min="86" max="86" width="13" style="22" customWidth="1"/>
    <col min="87" max="87" width="9.140625" style="22" customWidth="1"/>
    <col min="88" max="88" width="24.85546875" style="22" customWidth="1"/>
    <col min="89" max="89" width="15" style="22" customWidth="1"/>
    <col min="90" max="90" width="15.140625" style="22" customWidth="1"/>
    <col min="91" max="91" width="15.42578125" style="22" customWidth="1"/>
    <col min="92" max="92" width="15.140625" style="22" customWidth="1"/>
    <col min="93" max="93" width="15.42578125" style="22" customWidth="1"/>
    <col min="94" max="94" width="16" style="22" customWidth="1"/>
    <col min="95" max="96" width="15.7109375" style="22" customWidth="1"/>
    <col min="97" max="100" width="16" style="22" customWidth="1"/>
    <col min="101" max="101" width="9.140625" style="22"/>
    <col min="102" max="102" width="17.85546875" style="47" bestFit="1" customWidth="1"/>
    <col min="103" max="103" width="24.5703125" style="22" customWidth="1"/>
    <col min="104" max="104" width="23.5703125" style="22" customWidth="1"/>
    <col min="105" max="105" width="16.28515625" style="22" bestFit="1" customWidth="1"/>
    <col min="106" max="106" width="15.7109375" style="22" bestFit="1" customWidth="1"/>
    <col min="107" max="107" width="17" style="22" bestFit="1" customWidth="1"/>
    <col min="108" max="108" width="16" style="22" bestFit="1" customWidth="1"/>
    <col min="109" max="109" width="15.7109375" style="22" bestFit="1" customWidth="1"/>
    <col min="110" max="110" width="16" style="22" bestFit="1" customWidth="1"/>
    <col min="111" max="111" width="17" style="22" bestFit="1" customWidth="1"/>
    <col min="112" max="112" width="16" style="22" bestFit="1" customWidth="1"/>
    <col min="113" max="115" width="16" style="22" customWidth="1"/>
    <col min="116" max="116" width="27.140625" style="22" customWidth="1"/>
    <col min="117" max="117" width="10.140625" style="22" customWidth="1"/>
    <col min="118" max="118" width="9.140625" style="22"/>
    <col min="119" max="119" width="21.7109375" style="22" customWidth="1"/>
    <col min="120" max="120" width="21.85546875" style="22" customWidth="1"/>
    <col min="121" max="121" width="17" style="22" bestFit="1" customWidth="1"/>
    <col min="122" max="122" width="16.28515625" style="22" bestFit="1" customWidth="1"/>
    <col min="123" max="124" width="15.7109375" style="22" bestFit="1" customWidth="1"/>
    <col min="125" max="125" width="16" style="22" bestFit="1" customWidth="1"/>
    <col min="126" max="126" width="15.7109375" style="22" bestFit="1" customWidth="1"/>
    <col min="127" max="127" width="16" style="22" bestFit="1" customWidth="1"/>
    <col min="128" max="128" width="17" style="22" bestFit="1" customWidth="1"/>
    <col min="129" max="129" width="16" style="22" bestFit="1" customWidth="1"/>
    <col min="130" max="132" width="16" style="22" customWidth="1"/>
    <col min="133" max="133" width="17.28515625" style="22" bestFit="1" customWidth="1"/>
    <col min="134" max="134" width="9.140625" style="22"/>
    <col min="135" max="135" width="24.42578125" style="22" customWidth="1"/>
    <col min="136" max="136" width="13.140625" style="22" bestFit="1" customWidth="1"/>
    <col min="137" max="138" width="15.42578125" style="22" bestFit="1" customWidth="1"/>
    <col min="139" max="139" width="15.140625" style="22" bestFit="1" customWidth="1"/>
    <col min="140" max="140" width="15" style="22" bestFit="1" customWidth="1"/>
    <col min="141" max="141" width="14.7109375" style="22" bestFit="1" customWidth="1"/>
    <col min="142" max="142" width="13.7109375" style="22" bestFit="1" customWidth="1"/>
    <col min="143" max="143" width="14.7109375" style="22" bestFit="1" customWidth="1"/>
    <col min="144" max="144" width="14.140625" style="22" bestFit="1" customWidth="1"/>
    <col min="145" max="145" width="14.7109375" style="22" bestFit="1" customWidth="1"/>
    <col min="146" max="148" width="14.7109375" style="22" customWidth="1"/>
    <col min="149" max="149" width="15.7109375" style="22" bestFit="1" customWidth="1"/>
    <col min="150" max="150" width="9.140625" style="22"/>
    <col min="151" max="151" width="18.5703125" style="22" customWidth="1"/>
    <col min="152" max="152" width="13.140625" style="22" bestFit="1" customWidth="1"/>
    <col min="153" max="154" width="15.42578125" style="22" bestFit="1" customWidth="1"/>
    <col min="155" max="155" width="15.140625" style="22" bestFit="1" customWidth="1"/>
    <col min="156" max="156" width="15" style="22" bestFit="1" customWidth="1"/>
    <col min="157" max="157" width="14.7109375" style="22" bestFit="1" customWidth="1"/>
    <col min="158" max="158" width="13.7109375" style="22" bestFit="1" customWidth="1"/>
    <col min="159" max="159" width="14.7109375" style="22" bestFit="1" customWidth="1"/>
    <col min="160" max="160" width="14.140625" style="22" bestFit="1" customWidth="1"/>
    <col min="161" max="161" width="14.7109375" style="22" bestFit="1" customWidth="1"/>
    <col min="162" max="164" width="14.7109375" style="22" customWidth="1"/>
    <col min="165" max="165" width="10.85546875" style="22" bestFit="1" customWidth="1"/>
    <col min="166" max="166" width="9.140625" style="22"/>
    <col min="167" max="167" width="20.85546875" style="22" customWidth="1"/>
    <col min="168" max="168" width="13.140625" style="22" bestFit="1" customWidth="1"/>
    <col min="169" max="170" width="15.42578125" style="22" bestFit="1" customWidth="1"/>
    <col min="171" max="171" width="15.140625" style="22" bestFit="1" customWidth="1"/>
    <col min="172" max="172" width="15" style="22" bestFit="1" customWidth="1"/>
    <col min="173" max="173" width="14.7109375" style="22" bestFit="1" customWidth="1"/>
    <col min="174" max="174" width="13.7109375" style="22" bestFit="1" customWidth="1"/>
    <col min="175" max="175" width="14.7109375" style="22" bestFit="1" customWidth="1"/>
    <col min="176" max="176" width="14.140625" style="22" bestFit="1" customWidth="1"/>
    <col min="177" max="177" width="14.7109375" style="22" bestFit="1" customWidth="1"/>
    <col min="178" max="180" width="14.7109375" style="22" customWidth="1"/>
    <col min="181" max="181" width="10.85546875" style="22" bestFit="1" customWidth="1"/>
    <col min="182" max="183" width="9.140625" style="22"/>
    <col min="184" max="184" width="14.85546875" style="22" customWidth="1"/>
    <col min="185" max="185" width="14.7109375" style="22" customWidth="1"/>
    <col min="186" max="186" width="13.7109375" style="22" bestFit="1" customWidth="1"/>
    <col min="187" max="187" width="13.85546875" style="22" bestFit="1" customWidth="1"/>
    <col min="188" max="188" width="11.85546875" style="22" bestFit="1" customWidth="1"/>
    <col min="189" max="189" width="13.140625" style="22" bestFit="1" customWidth="1"/>
    <col min="190" max="190" width="13.42578125" style="22" bestFit="1" customWidth="1"/>
    <col min="191" max="191" width="13.7109375" style="22" bestFit="1" customWidth="1"/>
    <col min="192" max="192" width="13.42578125" style="22" bestFit="1" customWidth="1"/>
    <col min="193" max="193" width="13.7109375" style="22" bestFit="1" customWidth="1"/>
    <col min="194" max="194" width="13.42578125" style="22" bestFit="1" customWidth="1"/>
    <col min="195" max="197" width="13.42578125" style="22" customWidth="1"/>
    <col min="198" max="198" width="14.85546875" style="22" customWidth="1"/>
    <col min="199" max="200" width="9.140625" style="22"/>
    <col min="201" max="201" width="23.42578125" style="22" bestFit="1" customWidth="1"/>
    <col min="202" max="210" width="13.5703125" style="22" bestFit="1" customWidth="1"/>
    <col min="211" max="213" width="13.5703125" style="22" customWidth="1"/>
    <col min="214" max="16384" width="9.140625" style="22"/>
  </cols>
  <sheetData>
    <row r="1" spans="1:211" ht="29.25" customHeight="1" x14ac:dyDescent="0.3">
      <c r="A1" s="24" t="s">
        <v>55</v>
      </c>
      <c r="B1" s="23"/>
      <c r="C1" s="23" t="s">
        <v>56</v>
      </c>
      <c r="D1" s="74">
        <f>Registrering!B3</f>
        <v>0</v>
      </c>
      <c r="E1" s="32"/>
      <c r="G1" s="23"/>
      <c r="H1" s="23"/>
      <c r="I1" s="21"/>
      <c r="AQ1" s="21" t="s">
        <v>57</v>
      </c>
      <c r="AW1" s="22">
        <f>AP4*K88</f>
        <v>0</v>
      </c>
      <c r="BE1" s="21" t="s">
        <v>58</v>
      </c>
      <c r="BT1" s="21" t="s">
        <v>59</v>
      </c>
      <c r="CI1" s="22" t="s">
        <v>60</v>
      </c>
      <c r="CW1" s="47"/>
      <c r="CX1" s="22" t="s">
        <v>61</v>
      </c>
      <c r="DN1" s="22" t="s">
        <v>62</v>
      </c>
      <c r="ED1" s="22" t="s">
        <v>63</v>
      </c>
      <c r="ET1" s="22" t="s">
        <v>64</v>
      </c>
      <c r="FJ1" s="22" t="s">
        <v>65</v>
      </c>
      <c r="GA1" s="22" t="s">
        <v>18</v>
      </c>
      <c r="GR1" s="22" t="s">
        <v>66</v>
      </c>
    </row>
    <row r="2" spans="1:211" ht="25.5" customHeight="1" x14ac:dyDescent="0.35">
      <c r="B2" s="326"/>
      <c r="C2" s="516">
        <f>C10+C19</f>
        <v>0</v>
      </c>
      <c r="D2" s="32">
        <f>D10+D19</f>
        <v>0</v>
      </c>
      <c r="E2" s="34"/>
      <c r="F2" s="24"/>
      <c r="G2" s="24"/>
      <c r="H2" s="28"/>
      <c r="I2" s="29" t="s">
        <v>67</v>
      </c>
      <c r="BS2" s="333"/>
      <c r="BT2" s="333"/>
      <c r="BU2" s="333"/>
      <c r="BV2" s="333"/>
      <c r="BW2" s="333"/>
      <c r="BX2" s="333"/>
      <c r="BY2" s="333"/>
      <c r="BZ2" s="333"/>
      <c r="CA2" s="333"/>
      <c r="CB2" s="333"/>
      <c r="CC2" s="333"/>
      <c r="CD2" s="333"/>
      <c r="CE2" s="333"/>
      <c r="CX2" s="22"/>
    </row>
    <row r="3" spans="1:211" ht="15" x14ac:dyDescent="0.25">
      <c r="B3" s="70" t="s">
        <v>68</v>
      </c>
      <c r="C3" s="276" t="s">
        <v>69</v>
      </c>
      <c r="D3" s="276" t="s">
        <v>70</v>
      </c>
      <c r="E3" s="276" t="s">
        <v>71</v>
      </c>
      <c r="F3" s="274" t="s">
        <v>72</v>
      </c>
      <c r="G3" s="274" t="s">
        <v>73</v>
      </c>
      <c r="H3" s="274" t="s">
        <v>74</v>
      </c>
      <c r="I3" s="275">
        <f>Tabeller!D1</f>
        <v>2025</v>
      </c>
      <c r="J3" s="275">
        <f>I3+1</f>
        <v>2026</v>
      </c>
      <c r="K3" s="275">
        <f t="shared" ref="K3:Q3" si="0">J3+1</f>
        <v>2027</v>
      </c>
      <c r="L3" s="275">
        <f t="shared" si="0"/>
        <v>2028</v>
      </c>
      <c r="M3" s="275">
        <f t="shared" si="0"/>
        <v>2029</v>
      </c>
      <c r="N3" s="275">
        <f t="shared" si="0"/>
        <v>2030</v>
      </c>
      <c r="O3" s="275">
        <f t="shared" si="0"/>
        <v>2031</v>
      </c>
      <c r="P3" s="275">
        <f t="shared" si="0"/>
        <v>2032</v>
      </c>
      <c r="Q3" s="275">
        <f t="shared" si="0"/>
        <v>2033</v>
      </c>
      <c r="R3" s="275">
        <f>Q3+1</f>
        <v>2034</v>
      </c>
      <c r="S3" s="275">
        <f t="shared" ref="S3:U3" si="1">R3+1</f>
        <v>2035</v>
      </c>
      <c r="T3" s="275">
        <f t="shared" si="1"/>
        <v>2036</v>
      </c>
      <c r="U3" s="275">
        <f t="shared" si="1"/>
        <v>2037</v>
      </c>
      <c r="AE3" s="31" t="s">
        <v>75</v>
      </c>
      <c r="AF3" s="31" t="s">
        <v>76</v>
      </c>
      <c r="AG3" s="31" t="s">
        <v>77</v>
      </c>
      <c r="AH3" s="31" t="s">
        <v>78</v>
      </c>
      <c r="AI3" s="31" t="s">
        <v>79</v>
      </c>
      <c r="AJ3" s="31" t="s">
        <v>80</v>
      </c>
      <c r="AK3" s="31" t="s">
        <v>81</v>
      </c>
      <c r="AL3" s="31" t="s">
        <v>82</v>
      </c>
      <c r="AM3" s="31" t="s">
        <v>83</v>
      </c>
      <c r="AP3" s="8">
        <f t="shared" ref="AP3:BB3" si="2">I3</f>
        <v>2025</v>
      </c>
      <c r="AQ3" s="8">
        <f t="shared" si="2"/>
        <v>2026</v>
      </c>
      <c r="AR3" s="8">
        <f t="shared" si="2"/>
        <v>2027</v>
      </c>
      <c r="AS3" s="8">
        <f t="shared" si="2"/>
        <v>2028</v>
      </c>
      <c r="AT3" s="8">
        <f t="shared" si="2"/>
        <v>2029</v>
      </c>
      <c r="AU3" s="8">
        <f t="shared" si="2"/>
        <v>2030</v>
      </c>
      <c r="AV3" s="8">
        <f t="shared" si="2"/>
        <v>2031</v>
      </c>
      <c r="AW3" s="8">
        <f t="shared" si="2"/>
        <v>2032</v>
      </c>
      <c r="AX3" s="8">
        <f t="shared" si="2"/>
        <v>2033</v>
      </c>
      <c r="AY3" s="8">
        <f t="shared" si="2"/>
        <v>2034</v>
      </c>
      <c r="AZ3" s="8">
        <f t="shared" si="2"/>
        <v>2035</v>
      </c>
      <c r="BA3" s="8">
        <f t="shared" si="2"/>
        <v>2036</v>
      </c>
      <c r="BB3" s="8">
        <f t="shared" si="2"/>
        <v>2037</v>
      </c>
      <c r="BD3" s="8">
        <f t="shared" ref="BD3:BM3" si="3">AP3</f>
        <v>2025</v>
      </c>
      <c r="BE3" s="8">
        <f t="shared" si="3"/>
        <v>2026</v>
      </c>
      <c r="BF3" s="8">
        <f t="shared" si="3"/>
        <v>2027</v>
      </c>
      <c r="BG3" s="8">
        <f t="shared" si="3"/>
        <v>2028</v>
      </c>
      <c r="BH3" s="8">
        <f t="shared" si="3"/>
        <v>2029</v>
      </c>
      <c r="BI3" s="8">
        <f t="shared" si="3"/>
        <v>2030</v>
      </c>
      <c r="BJ3" s="8">
        <f t="shared" si="3"/>
        <v>2031</v>
      </c>
      <c r="BK3" s="8">
        <f t="shared" si="3"/>
        <v>2032</v>
      </c>
      <c r="BL3" s="8">
        <f t="shared" si="3"/>
        <v>2033</v>
      </c>
      <c r="BM3" s="8">
        <f t="shared" si="3"/>
        <v>2034</v>
      </c>
      <c r="BN3" s="8">
        <f t="shared" ref="BN3:BP3" si="4">AZ3</f>
        <v>2035</v>
      </c>
      <c r="BO3" s="8">
        <f t="shared" si="4"/>
        <v>2036</v>
      </c>
      <c r="BP3" s="8">
        <f t="shared" si="4"/>
        <v>2037</v>
      </c>
      <c r="BS3" s="8">
        <f t="shared" ref="BS3:CA3" si="5">BD3</f>
        <v>2025</v>
      </c>
      <c r="BT3" s="8">
        <f t="shared" si="5"/>
        <v>2026</v>
      </c>
      <c r="BU3" s="8">
        <f t="shared" si="5"/>
        <v>2027</v>
      </c>
      <c r="BV3" s="8">
        <f t="shared" si="5"/>
        <v>2028</v>
      </c>
      <c r="BW3" s="8">
        <f t="shared" si="5"/>
        <v>2029</v>
      </c>
      <c r="BX3" s="8">
        <f t="shared" si="5"/>
        <v>2030</v>
      </c>
      <c r="BY3" s="8">
        <f t="shared" si="5"/>
        <v>2031</v>
      </c>
      <c r="BZ3" s="8">
        <f t="shared" si="5"/>
        <v>2032</v>
      </c>
      <c r="CA3" s="8">
        <f t="shared" si="5"/>
        <v>2033</v>
      </c>
      <c r="CB3" s="8">
        <f t="shared" ref="CB3" si="6">BM3</f>
        <v>2034</v>
      </c>
      <c r="CC3" s="8">
        <f t="shared" ref="CC3" si="7">BN3</f>
        <v>2035</v>
      </c>
      <c r="CD3" s="8">
        <f t="shared" ref="CD3" si="8">BO3</f>
        <v>2036</v>
      </c>
      <c r="CE3" s="8">
        <f t="shared" ref="CE3" si="9">BP3</f>
        <v>2037</v>
      </c>
      <c r="CH3" s="8">
        <f t="shared" ref="CH3:CQ3" si="10">CW3</f>
        <v>2025</v>
      </c>
      <c r="CI3" s="8">
        <f t="shared" si="10"/>
        <v>2026</v>
      </c>
      <c r="CJ3" s="8">
        <f t="shared" si="10"/>
        <v>2027</v>
      </c>
      <c r="CK3" s="8">
        <f t="shared" si="10"/>
        <v>2028</v>
      </c>
      <c r="CL3" s="8">
        <f t="shared" si="10"/>
        <v>2029</v>
      </c>
      <c r="CM3" s="8">
        <f t="shared" si="10"/>
        <v>2030</v>
      </c>
      <c r="CN3" s="8">
        <f t="shared" si="10"/>
        <v>2031</v>
      </c>
      <c r="CO3" s="8">
        <f t="shared" si="10"/>
        <v>2032</v>
      </c>
      <c r="CP3" s="8">
        <f t="shared" si="10"/>
        <v>2033</v>
      </c>
      <c r="CQ3" s="8">
        <f t="shared" si="10"/>
        <v>2034</v>
      </c>
      <c r="CR3" s="8">
        <f t="shared" ref="CR3" si="11">DG3</f>
        <v>2035</v>
      </c>
      <c r="CS3" s="8">
        <f t="shared" ref="CS3" si="12">DH3</f>
        <v>2036</v>
      </c>
      <c r="CT3" s="8">
        <f t="shared" ref="CT3" si="13">DI3</f>
        <v>2037</v>
      </c>
      <c r="CV3" s="47"/>
      <c r="CW3" s="8">
        <f t="shared" ref="CW3:DF3" si="14">BS3</f>
        <v>2025</v>
      </c>
      <c r="CX3" s="8">
        <f t="shared" si="14"/>
        <v>2026</v>
      </c>
      <c r="CY3" s="8">
        <f t="shared" si="14"/>
        <v>2027</v>
      </c>
      <c r="CZ3" s="8">
        <f t="shared" si="14"/>
        <v>2028</v>
      </c>
      <c r="DA3" s="8">
        <f t="shared" si="14"/>
        <v>2029</v>
      </c>
      <c r="DB3" s="8">
        <f t="shared" si="14"/>
        <v>2030</v>
      </c>
      <c r="DC3" s="8">
        <f t="shared" si="14"/>
        <v>2031</v>
      </c>
      <c r="DD3" s="8">
        <f t="shared" si="14"/>
        <v>2032</v>
      </c>
      <c r="DE3" s="8">
        <f t="shared" si="14"/>
        <v>2033</v>
      </c>
      <c r="DF3" s="8">
        <f t="shared" si="14"/>
        <v>2034</v>
      </c>
      <c r="DG3" s="8">
        <f t="shared" ref="DG3:DI3" si="15">CC3</f>
        <v>2035</v>
      </c>
      <c r="DH3" s="8">
        <f t="shared" si="15"/>
        <v>2036</v>
      </c>
      <c r="DI3" s="8">
        <f t="shared" si="15"/>
        <v>2037</v>
      </c>
      <c r="DJ3" s="8" t="s">
        <v>84</v>
      </c>
      <c r="DM3" s="47"/>
      <c r="DN3" s="8">
        <f t="shared" ref="DN3:DW3" si="16">BS3</f>
        <v>2025</v>
      </c>
      <c r="DO3" s="8">
        <f t="shared" si="16"/>
        <v>2026</v>
      </c>
      <c r="DP3" s="8">
        <f t="shared" si="16"/>
        <v>2027</v>
      </c>
      <c r="DQ3" s="8">
        <f t="shared" si="16"/>
        <v>2028</v>
      </c>
      <c r="DR3" s="8">
        <f t="shared" si="16"/>
        <v>2029</v>
      </c>
      <c r="DS3" s="8">
        <f t="shared" si="16"/>
        <v>2030</v>
      </c>
      <c r="DT3" s="8">
        <f t="shared" si="16"/>
        <v>2031</v>
      </c>
      <c r="DU3" s="8">
        <f t="shared" si="16"/>
        <v>2032</v>
      </c>
      <c r="DV3" s="8">
        <f t="shared" si="16"/>
        <v>2033</v>
      </c>
      <c r="DW3" s="8">
        <f t="shared" si="16"/>
        <v>2034</v>
      </c>
      <c r="DX3" s="8">
        <f t="shared" ref="DX3" si="17">CC3</f>
        <v>2035</v>
      </c>
      <c r="DY3" s="8">
        <f t="shared" ref="DY3" si="18">CD3</f>
        <v>2036</v>
      </c>
      <c r="DZ3" s="8">
        <f t="shared" ref="DZ3" si="19">CE3</f>
        <v>2037</v>
      </c>
      <c r="EA3" s="8" t="s">
        <v>84</v>
      </c>
      <c r="EC3" s="47"/>
      <c r="ED3" s="8">
        <f t="shared" ref="ED3:EM3" si="20">CH3</f>
        <v>2025</v>
      </c>
      <c r="EE3" s="8">
        <f t="shared" si="20"/>
        <v>2026</v>
      </c>
      <c r="EF3" s="8">
        <f t="shared" si="20"/>
        <v>2027</v>
      </c>
      <c r="EG3" s="8">
        <f t="shared" si="20"/>
        <v>2028</v>
      </c>
      <c r="EH3" s="8">
        <f t="shared" si="20"/>
        <v>2029</v>
      </c>
      <c r="EI3" s="8">
        <f t="shared" si="20"/>
        <v>2030</v>
      </c>
      <c r="EJ3" s="8">
        <f t="shared" si="20"/>
        <v>2031</v>
      </c>
      <c r="EK3" s="8">
        <f t="shared" si="20"/>
        <v>2032</v>
      </c>
      <c r="EL3" s="8">
        <f t="shared" si="20"/>
        <v>2033</v>
      </c>
      <c r="EM3" s="8">
        <f t="shared" si="20"/>
        <v>2034</v>
      </c>
      <c r="EN3" s="8">
        <f t="shared" ref="EN3" si="21">CR3</f>
        <v>2035</v>
      </c>
      <c r="EO3" s="8">
        <f t="shared" ref="EO3" si="22">CS3</f>
        <v>2036</v>
      </c>
      <c r="EP3" s="8">
        <f t="shared" ref="EP3" si="23">CT3</f>
        <v>2037</v>
      </c>
      <c r="EQ3" s="8" t="s">
        <v>84</v>
      </c>
      <c r="ES3" s="47"/>
      <c r="ET3" s="8">
        <f t="shared" ref="ET3:FC3" si="24">CW3</f>
        <v>2025</v>
      </c>
      <c r="EU3" s="8">
        <f t="shared" si="24"/>
        <v>2026</v>
      </c>
      <c r="EV3" s="8">
        <f t="shared" si="24"/>
        <v>2027</v>
      </c>
      <c r="EW3" s="8">
        <f t="shared" si="24"/>
        <v>2028</v>
      </c>
      <c r="EX3" s="8">
        <f t="shared" si="24"/>
        <v>2029</v>
      </c>
      <c r="EY3" s="8">
        <f t="shared" si="24"/>
        <v>2030</v>
      </c>
      <c r="EZ3" s="8">
        <f t="shared" si="24"/>
        <v>2031</v>
      </c>
      <c r="FA3" s="8">
        <f t="shared" si="24"/>
        <v>2032</v>
      </c>
      <c r="FB3" s="8">
        <f t="shared" si="24"/>
        <v>2033</v>
      </c>
      <c r="FC3" s="8">
        <f t="shared" si="24"/>
        <v>2034</v>
      </c>
      <c r="FD3" s="8">
        <f t="shared" ref="FD3" si="25">DG3</f>
        <v>2035</v>
      </c>
      <c r="FE3" s="8">
        <f t="shared" ref="FE3" si="26">DH3</f>
        <v>2036</v>
      </c>
      <c r="FF3" s="8">
        <f t="shared" ref="FF3" si="27">DI3</f>
        <v>2037</v>
      </c>
      <c r="FG3" s="8" t="str">
        <f t="shared" ref="FG3" si="28">DJ3</f>
        <v>Totalt</v>
      </c>
      <c r="FI3" s="47"/>
      <c r="FJ3" s="8">
        <f t="shared" ref="FJ3:FS3" si="29">DN3</f>
        <v>2025</v>
      </c>
      <c r="FK3" s="8">
        <f t="shared" si="29"/>
        <v>2026</v>
      </c>
      <c r="FL3" s="8">
        <f t="shared" si="29"/>
        <v>2027</v>
      </c>
      <c r="FM3" s="8">
        <f t="shared" si="29"/>
        <v>2028</v>
      </c>
      <c r="FN3" s="8">
        <f t="shared" si="29"/>
        <v>2029</v>
      </c>
      <c r="FO3" s="8">
        <f t="shared" si="29"/>
        <v>2030</v>
      </c>
      <c r="FP3" s="8">
        <f t="shared" si="29"/>
        <v>2031</v>
      </c>
      <c r="FQ3" s="8">
        <f t="shared" si="29"/>
        <v>2032</v>
      </c>
      <c r="FR3" s="8">
        <f t="shared" si="29"/>
        <v>2033</v>
      </c>
      <c r="FS3" s="8">
        <f t="shared" si="29"/>
        <v>2034</v>
      </c>
      <c r="FT3" s="8">
        <f t="shared" ref="FT3:FV3" si="30">DX3</f>
        <v>2035</v>
      </c>
      <c r="FU3" s="8">
        <f t="shared" si="30"/>
        <v>2036</v>
      </c>
      <c r="FV3" s="8">
        <f t="shared" si="30"/>
        <v>2037</v>
      </c>
      <c r="FW3" s="8" t="str">
        <f t="shared" ref="FW3" si="31">EA3</f>
        <v>Totalt</v>
      </c>
      <c r="FZ3" s="47"/>
      <c r="GA3" s="8">
        <f t="shared" ref="GA3:GJ3" si="32">ED3</f>
        <v>2025</v>
      </c>
      <c r="GB3" s="8">
        <f t="shared" si="32"/>
        <v>2026</v>
      </c>
      <c r="GC3" s="8">
        <f t="shared" si="32"/>
        <v>2027</v>
      </c>
      <c r="GD3" s="8">
        <f t="shared" si="32"/>
        <v>2028</v>
      </c>
      <c r="GE3" s="8">
        <f t="shared" si="32"/>
        <v>2029</v>
      </c>
      <c r="GF3" s="8">
        <f t="shared" si="32"/>
        <v>2030</v>
      </c>
      <c r="GG3" s="8">
        <f t="shared" si="32"/>
        <v>2031</v>
      </c>
      <c r="GH3" s="8">
        <f t="shared" si="32"/>
        <v>2032</v>
      </c>
      <c r="GI3" s="8">
        <f t="shared" si="32"/>
        <v>2033</v>
      </c>
      <c r="GJ3" s="8">
        <f t="shared" si="32"/>
        <v>2034</v>
      </c>
      <c r="GK3" s="8">
        <f t="shared" ref="GK3:GM3" si="33">EN3</f>
        <v>2035</v>
      </c>
      <c r="GL3" s="8">
        <f t="shared" si="33"/>
        <v>2036</v>
      </c>
      <c r="GM3" s="8">
        <f t="shared" si="33"/>
        <v>2037</v>
      </c>
      <c r="GN3" s="8" t="str">
        <f t="shared" ref="GN3" si="34">EQ3</f>
        <v>Totalt</v>
      </c>
      <c r="GQ3" s="517">
        <f t="shared" ref="GQ3:GZ3" si="35">AP3</f>
        <v>2025</v>
      </c>
      <c r="GR3" s="517">
        <f t="shared" si="35"/>
        <v>2026</v>
      </c>
      <c r="GS3" s="517">
        <f t="shared" si="35"/>
        <v>2027</v>
      </c>
      <c r="GT3" s="517">
        <f t="shared" si="35"/>
        <v>2028</v>
      </c>
      <c r="GU3" s="517">
        <f t="shared" si="35"/>
        <v>2029</v>
      </c>
      <c r="GV3" s="517">
        <f t="shared" si="35"/>
        <v>2030</v>
      </c>
      <c r="GW3" s="517">
        <f t="shared" si="35"/>
        <v>2031</v>
      </c>
      <c r="GX3" s="517">
        <f t="shared" si="35"/>
        <v>2032</v>
      </c>
      <c r="GY3" s="517">
        <f t="shared" si="35"/>
        <v>2033</v>
      </c>
      <c r="GZ3" s="517">
        <f t="shared" si="35"/>
        <v>2034</v>
      </c>
      <c r="HA3" s="517">
        <f t="shared" ref="HA3" si="36">AZ3</f>
        <v>2035</v>
      </c>
      <c r="HB3" s="517">
        <f t="shared" ref="HB3" si="37">BA3</f>
        <v>2036</v>
      </c>
      <c r="HC3" s="517">
        <f t="shared" ref="HC3" si="38">BB3</f>
        <v>2037</v>
      </c>
    </row>
    <row r="4" spans="1:211" ht="15" x14ac:dyDescent="0.25">
      <c r="B4" s="235"/>
      <c r="C4" s="422"/>
      <c r="D4" s="422">
        <f t="shared" ref="D4:D9" si="39">SUM(AP4:BB4)</f>
        <v>0</v>
      </c>
      <c r="E4" s="58">
        <f>SUM(I4:U4)/12</f>
        <v>0</v>
      </c>
      <c r="F4" s="595"/>
      <c r="G4" s="596"/>
      <c r="H4" s="595"/>
      <c r="I4" s="597"/>
      <c r="J4" s="597"/>
      <c r="K4" s="597"/>
      <c r="L4" s="597"/>
      <c r="M4" s="597"/>
      <c r="N4" s="597"/>
      <c r="O4" s="597"/>
      <c r="P4" s="597"/>
      <c r="Q4" s="597"/>
      <c r="R4" s="597"/>
      <c r="S4" s="597"/>
      <c r="T4" s="597"/>
      <c r="U4" s="597"/>
      <c r="AA4" s="32"/>
      <c r="AB4" s="32"/>
      <c r="AC4" s="32"/>
      <c r="AD4" s="32"/>
      <c r="AE4" s="6">
        <f>G4</f>
        <v>0</v>
      </c>
      <c r="AF4" s="6">
        <f>AE4*Tabeller!$I$49</f>
        <v>0</v>
      </c>
      <c r="AG4" s="6">
        <f>IF(AE4&gt;0,(AF4-400)/52*47,0)</f>
        <v>0</v>
      </c>
      <c r="AH4" s="88">
        <f>AG4*Tabeller!$H$40</f>
        <v>0</v>
      </c>
      <c r="AI4" s="6">
        <f>SUM(AG4:AH4,AJ4)*Tabeller!$H$41</f>
        <v>0</v>
      </c>
      <c r="AJ4" s="6">
        <f>AF4*Tabeller!$H$42</f>
        <v>0</v>
      </c>
      <c r="AK4" s="6">
        <f>SUM(AG4:AJ4)</f>
        <v>0</v>
      </c>
      <c r="AL4" s="6">
        <f>AK4+(IF(B4="Teknisk adm bistand",Registrering!$E$51,Registrering!$B$51))</f>
        <v>0</v>
      </c>
      <c r="AM4" s="6">
        <f>AL4/Tabeller!$H$5</f>
        <v>0</v>
      </c>
      <c r="AN4" s="30"/>
      <c r="AP4" s="6">
        <f>((I4*Budsjett!$AK4))/12</f>
        <v>0</v>
      </c>
      <c r="AQ4" s="6">
        <f>((J4*Budsjett!$AK4)*(Tabeller!J$49))/12</f>
        <v>0</v>
      </c>
      <c r="AR4" s="6">
        <f>((K4*Budsjett!$AK4)*(Tabeller!K$49))/12</f>
        <v>0</v>
      </c>
      <c r="AS4" s="6">
        <f>((L4*Budsjett!$AK4)*(Tabeller!L$49))/12</f>
        <v>0</v>
      </c>
      <c r="AT4" s="6">
        <f>((M4*Budsjett!$AK4)*(Tabeller!M$49))/12</f>
        <v>0</v>
      </c>
      <c r="AU4" s="6">
        <f>((N4*Budsjett!$AK4)*(Tabeller!N$49))/12</f>
        <v>0</v>
      </c>
      <c r="AV4" s="6">
        <f>((O4*Budsjett!$AK4)*(Tabeller!O$49))/12</f>
        <v>0</v>
      </c>
      <c r="AW4" s="6">
        <f>((P4*Budsjett!$AK4)*(Tabeller!P$49))/12</f>
        <v>0</v>
      </c>
      <c r="AX4" s="6">
        <f>((Q4*Budsjett!$AK4)*(Tabeller!Q$49))/12</f>
        <v>0</v>
      </c>
      <c r="AY4" s="6">
        <f>((R4*Budsjett!$AK4)*(Tabeller!R$49))/12</f>
        <v>0</v>
      </c>
      <c r="AZ4" s="6">
        <f>((S4*Budsjett!$AK4)*(Tabeller!S$49))/12</f>
        <v>0</v>
      </c>
      <c r="BA4" s="6">
        <f>((T4*Budsjett!$AK4)*(Tabeller!T$49))/12</f>
        <v>0</v>
      </c>
      <c r="BB4" s="6">
        <f>((U4*Budsjett!$AK4)*(Tabeller!U$49))/12</f>
        <v>0</v>
      </c>
      <c r="BD4" s="6">
        <f>IFERROR(IF(#REF!&gt;#REF!,BS4,GQ4),0)</f>
        <v>0</v>
      </c>
      <c r="BE4" s="6">
        <f>IFERROR(IF(#REF!&gt;#REF!,BT4,GR4),0)</f>
        <v>0</v>
      </c>
      <c r="BF4" s="6">
        <f>IFERROR(IF(#REF!&gt;#REF!,BU4,GS4),0)</f>
        <v>0</v>
      </c>
      <c r="BG4" s="6">
        <f>IFERROR(IF(#REF!&gt;#REF!,BV4,GT4),0)</f>
        <v>0</v>
      </c>
      <c r="BH4" s="6">
        <f>IFERROR(IF(#REF!&gt;#REF!,BW4,GU4),0)</f>
        <v>0</v>
      </c>
      <c r="BI4" s="6">
        <f>IFERROR(IF(#REF!&gt;#REF!,BX4,GV4),0)</f>
        <v>0</v>
      </c>
      <c r="BJ4" s="6">
        <f>IFERROR(IF(#REF!&gt;#REF!,BY4,GW4),0)</f>
        <v>0</v>
      </c>
      <c r="BK4" s="6">
        <f>IFERROR(IF(#REF!&gt;#REF!,BZ4,GX4),0)</f>
        <v>0</v>
      </c>
      <c r="BL4" s="6">
        <f>IFERROR(IF(#REF!&gt;#REF!,CA4,GY4),0)</f>
        <v>0</v>
      </c>
      <c r="BM4" s="6">
        <f>IFERROR(IF(#REF!&gt;#REF!,CB4,GZ4),0)</f>
        <v>0</v>
      </c>
      <c r="BN4" s="6">
        <f>IFERROR(IF(#REF!&gt;#REF!,CC4,HA4),0)</f>
        <v>0</v>
      </c>
      <c r="BO4" s="6">
        <f>IFERROR(IF(#REF!&gt;#REF!,CD4,HB4),0)</f>
        <v>0</v>
      </c>
      <c r="BP4" s="6">
        <f>IFERROR(IF(#REF!&gt;#REF!,CE4,HC4),0)</f>
        <v>0</v>
      </c>
      <c r="BS4" s="6">
        <f>IFERROR(IF(#REF!=#REF!,AP4*#REF!,AP4*Budsjett!#REF!),0)</f>
        <v>0</v>
      </c>
      <c r="BT4" s="6">
        <f>IFERROR(IF(#REF!=#REF!,AQ4*#REF!,AQ4*Budsjett!#REF!),0)</f>
        <v>0</v>
      </c>
      <c r="BU4" s="6">
        <f>IFERROR(IF(#REF!=#REF!,AR4*#REF!,AR4*Budsjett!#REF!),0)</f>
        <v>0</v>
      </c>
      <c r="BV4" s="6">
        <f>IFERROR(IF(#REF!=#REF!,AS4*#REF!,AS4*Budsjett!#REF!),0)</f>
        <v>0</v>
      </c>
      <c r="BW4" s="6">
        <f>IFERROR(IF(#REF!=#REF!,AT4*#REF!,AT4*Budsjett!#REF!),0)</f>
        <v>0</v>
      </c>
      <c r="BX4" s="6">
        <f>IFERROR(IF(#REF!=#REF!,AU4*#REF!,AU4*Budsjett!#REF!),0)</f>
        <v>0</v>
      </c>
      <c r="BY4" s="6">
        <f>IFERROR(IF(#REF!=#REF!,AV4*#REF!,AV4*Budsjett!#REF!),0)</f>
        <v>0</v>
      </c>
      <c r="BZ4" s="6">
        <f>IFERROR(IF(#REF!=#REF!,AW4*#REF!,AW4*Budsjett!#REF!),0)</f>
        <v>0</v>
      </c>
      <c r="CA4" s="6">
        <f>IFERROR(IF(#REF!=#REF!,AX4*#REF!,AX4*Budsjett!#REF!),0)</f>
        <v>0</v>
      </c>
      <c r="CB4" s="6">
        <f>IFERROR(IF(#REF!=#REF!,AY4*#REF!,AY4*Budsjett!#REF!),0)</f>
        <v>0</v>
      </c>
      <c r="CC4" s="6">
        <f>IFERROR(IF(#REF!=#REF!,AZ4*#REF!,AZ4*Budsjett!#REF!),0)</f>
        <v>0</v>
      </c>
      <c r="CD4" s="6">
        <f>IFERROR(IF(#REF!=#REF!,BA4*#REF!,BA4*Budsjett!#REF!),0)</f>
        <v>0</v>
      </c>
      <c r="CE4" s="6">
        <f>IFERROR(IF(#REF!=#REF!,BB4*#REF!,BB4*Budsjett!#REF!),0)</f>
        <v>0</v>
      </c>
      <c r="CH4" s="6">
        <f t="shared" ref="CH4:CP5" si="40">BD4-BS4</f>
        <v>0</v>
      </c>
      <c r="CI4" s="6">
        <f t="shared" si="40"/>
        <v>0</v>
      </c>
      <c r="CJ4" s="6">
        <f t="shared" si="40"/>
        <v>0</v>
      </c>
      <c r="CK4" s="6">
        <f t="shared" si="40"/>
        <v>0</v>
      </c>
      <c r="CL4" s="6">
        <f t="shared" si="40"/>
        <v>0</v>
      </c>
      <c r="CM4" s="6">
        <f t="shared" si="40"/>
        <v>0</v>
      </c>
      <c r="CN4" s="6">
        <f t="shared" si="40"/>
        <v>0</v>
      </c>
      <c r="CO4" s="6">
        <f t="shared" si="40"/>
        <v>0</v>
      </c>
      <c r="CP4" s="6">
        <f t="shared" si="40"/>
        <v>0</v>
      </c>
      <c r="CQ4" s="6">
        <f t="shared" ref="CQ4:CQ5" si="41">BM4-CB4</f>
        <v>0</v>
      </c>
      <c r="CR4" s="6">
        <f t="shared" ref="CR4:CR5" si="42">BN4-CC4</f>
        <v>0</v>
      </c>
      <c r="CS4" s="6">
        <f t="shared" ref="CS4:CS5" si="43">BO4-CD4</f>
        <v>0</v>
      </c>
      <c r="CT4" s="6">
        <f t="shared" ref="CT4:CT5" si="44">BP4-CE4</f>
        <v>0</v>
      </c>
      <c r="CV4" s="47">
        <f t="shared" ref="CV4:CV9" si="45">B4</f>
        <v>0</v>
      </c>
      <c r="CW4" s="6">
        <f>-((IF($CV4="Teknisk/adm. bistand/Feltassistent",IF(Budsjett!AP4*(1+Tabeller!$I$76)&gt;Tabeller!I$69,Tabeller!I$69,Budsjett!AP4*(1+Tabeller!$I$76)),0)+(IF($CV4="Forsker - professor",Tabeller!I$69*I4,0)+IF($CV4="Prosjektleder/adm.leder",Tabeller!I$68*I4,0)+IF($CV4="Forsker - 1.aman.",Tabeller!I$70*I4,0)+IF($CV4="Gjesteforsker",Tabeller!I$72*I4,0)+IF($CV4="Postdoktor / forsker",Tabeller!I$73*I4,0)+IF($CV4="Stipendiat",Tabeller!I$74*I4,0)+IF($CV4="Forsker (rundsum)",Tabeller!I$71*I4,0)+IF($CV4="Vit.ass",Tabeller!I$75*I4,0))/12))</f>
        <v>0</v>
      </c>
      <c r="CX4" s="6">
        <f>-((IF($CV4="Teknisk/adm. bistand/Feltassistent",IF(Budsjett!AQ4*(1+Tabeller!$I$76)&gt;Tabeller!J$69,Tabeller!J$69,Budsjett!AQ4*(1+Tabeller!$I$76)),0)+(IF($CV4="Forsker - professor",Tabeller!J$69*J4,0)+IF($CV4="Prosjektleder/adm.leder",Tabeller!J$68*J4,0)+IF($CV4="Forsker - 1.aman.",Tabeller!J$70*J4,0)+IF($CV4="Gjesteforsker",Tabeller!J$72*J4,0)+IF($CV4="Postdoktor / forsker",Tabeller!J$73*J4,0)+IF($CV4="Stipendiat",Tabeller!J$74*J4,0)+IF($CV4="Forsker (rundsum)",Tabeller!J$71*J4,0)+IF($CV4="Vit.ass",Tabeller!J$75*J4,0))/12))</f>
        <v>0</v>
      </c>
      <c r="CY4" s="6">
        <f>-((IF($CV4="Teknisk/adm. bistand/Feltassistent",IF(Budsjett!AR4*(1+Tabeller!$I$76)&gt;Tabeller!K$69,Tabeller!K$69,Budsjett!AR4*(1+Tabeller!$I$76)),0)+(IF($CV4="Forsker - professor",Tabeller!K$69*K4,0)+IF($CV4="Prosjektleder/adm.leder",Tabeller!K$68*K4,0)+IF($CV4="Forsker - 1.aman.",Tabeller!K$70*K4,0)+IF($CV4="Gjesteforsker",Tabeller!K$72*K4,0)+IF($CV4="Postdoktor / forsker",Tabeller!K$73*K4,0)+IF($CV4="Stipendiat",Tabeller!K$74*K4,0)+IF($CV4="Forsker (rundsum)",Tabeller!K$71*K4,0)+IF($CV4="Vit.ass",Tabeller!K$75*K4,0))/12))</f>
        <v>0</v>
      </c>
      <c r="CZ4" s="6">
        <f>-((IF($CV4="Teknisk/adm. bistand/Feltassistent",IF(Budsjett!AS4*(1+Tabeller!$I$76)&gt;Tabeller!L$69,Tabeller!L$69,Budsjett!AS4*(1+Tabeller!$I$76)),0)+(IF($CV4="Forsker - professor",Tabeller!L$69*L4,0)+IF($CV4="Prosjektleder/adm.leder",Tabeller!L$68*L4,0)+IF($CV4="Forsker - 1.aman.",Tabeller!L$70*L4,0)+IF($CV4="Gjesteforsker",Tabeller!L$72*L4,0)+IF($CV4="Postdoktor / forsker",Tabeller!L$73*L4,0)+IF($CV4="Stipendiat",Tabeller!L$74*L4,0)+IF($CV4="Forsker (rundsum)",Tabeller!L$71*L4,0)+IF($CV4="Vit.ass",Tabeller!L$75*L4,0))/12))</f>
        <v>0</v>
      </c>
      <c r="DA4" s="6">
        <f>-((IF($CV4="Teknisk/adm. bistand/Feltassistent",IF(Budsjett!AT4*(1+Tabeller!$I$76)&gt;Tabeller!M$69,Tabeller!M$69,Budsjett!AT4*(1+Tabeller!$I$76)),0)+(IF($CV4="Forsker - professor",Tabeller!M$69*M4,0)+IF($CV4="Prosjektleder/adm.leder",Tabeller!M$68*M4,0)+IF($CV4="Forsker - 1.aman.",Tabeller!M$70*M4,0)+IF($CV4="Gjesteforsker",Tabeller!M$72*M4,0)+IF($CV4="Postdoktor / forsker",Tabeller!M$73*M4,0)+IF($CV4="Stipendiat",Tabeller!M$74*M4,0)+IF($CV4="Forsker (rundsum)",Tabeller!M$71*M4,0)+IF($CV4="Vit.ass",Tabeller!M$75*M4,0))/12))</f>
        <v>0</v>
      </c>
      <c r="DB4" s="6">
        <f>-((IF($CV4="Teknisk/adm. bistand/Feltassistent",IF(Budsjett!AU4*(1+Tabeller!$I$76)&gt;Tabeller!N$69,Tabeller!N$69,Budsjett!AU4*(1+Tabeller!$I$76)),0)+(IF($CV4="Forsker - professor",Tabeller!N$69*N4,0)+IF($CV4="Prosjektleder/adm.leder",Tabeller!N$68*N4,0)+IF($CV4="Forsker - 1.aman.",Tabeller!N$70*N4,0)+IF($CV4="Gjesteforsker",Tabeller!N$72*N4,0)+IF($CV4="Postdoktor / forsker",Tabeller!N$73*N4,0)+IF($CV4="Stipendiat",Tabeller!N$74*N4,0)+IF($CV4="Forsker (rundsum)",Tabeller!N$71*N4,0)+IF($CV4="Vit.ass",Tabeller!N$75*N4,0))/12))</f>
        <v>0</v>
      </c>
      <c r="DC4" s="6">
        <f>-((IF($CV4="Teknisk/adm. bistand/Feltassistent",IF(Budsjett!AV4*(1+Tabeller!$I$76)&gt;Tabeller!O$69,Tabeller!O$69,Budsjett!AV4*(1+Tabeller!$I$76)),0)+(IF($CV4="Forsker - professor",Tabeller!O$69*O4,0)+IF($CV4="Prosjektleder/adm.leder",Tabeller!O$68*O4,0)+IF($CV4="Forsker - 1.aman.",Tabeller!O$70*O4,0)+IF($CV4="Gjesteforsker",Tabeller!O$72*O4,0)+IF($CV4="Postdoktor / forsker",Tabeller!O$73*O4,0)+IF($CV4="Stipendiat",Tabeller!O$74*O4,0)+IF($CV4="Forsker (rundsum)",Tabeller!O$71*O4,0)+IF($CV4="Vit.ass",Tabeller!O$75*O4,0))/12))</f>
        <v>0</v>
      </c>
      <c r="DD4" s="6">
        <f>-((IF($CV4="Teknisk/adm. bistand/Feltassistent",IF(Budsjett!AW4*(1+Tabeller!$I$76)&gt;Tabeller!P$69,Tabeller!P$69,Budsjett!AW4*(1+Tabeller!$I$76)),0)+(IF($CV4="Forsker - professor",Tabeller!P$69*P4,0)+IF($CV4="Prosjektleder/adm.leder",Tabeller!P$68*P4,0)+IF($CV4="Forsker - 1.aman.",Tabeller!P$70*P4,0)+IF($CV4="Gjesteforsker",Tabeller!P$72*P4,0)+IF($CV4="Postdoktor / forsker",Tabeller!P$73*P4,0)+IF($CV4="Stipendiat",Tabeller!P$74*P4,0)+IF($CV4="Forsker (rundsum)",Tabeller!P$71*P4,0)+IF($CV4="Vit.ass",Tabeller!P$75*P4,0))/12))</f>
        <v>0</v>
      </c>
      <c r="DE4" s="6">
        <f>-((IF($CV4="Teknisk/adm. bistand/Feltassistent",IF(Budsjett!AX4*(1+Tabeller!$I$76)&gt;Tabeller!Q$69,Tabeller!Q$69,Budsjett!AX4*(1+Tabeller!$I$76)),0)+(IF($CV4="Forsker - professor",Tabeller!Q$69*Q4,0)+IF($CV4="Prosjektleder/adm.leder",Tabeller!Q$68*Q4,0)+IF($CV4="Forsker - 1.aman.",Tabeller!Q$70*Q4,0)+IF($CV4="Gjesteforsker",Tabeller!Q$72*Q4,0)+IF($CV4="Postdoktor / forsker",Tabeller!Q$73*Q4,0)+IF($CV4="Stipendiat",Tabeller!Q$74*Q4,0)+IF($CV4="Forsker (rundsum)",Tabeller!Q$71*Q4,0)+IF($CV4="Vit.ass",Tabeller!Q$75*Q4,0))/12))</f>
        <v>0</v>
      </c>
      <c r="DF4" s="6">
        <f>-((IF($CV4="Teknisk/adm. bistand/Feltassistent",IF(Budsjett!AY4*(1+Tabeller!$I$76)&gt;Tabeller!R$69,Tabeller!R$69,Budsjett!AY4*(1+Tabeller!$I$76)),0)+(IF($CV4="Forsker - professor",Tabeller!R$69*R4,0)+IF($CV4="Prosjektleder/adm.leder",Tabeller!R$68*R4,0)+IF($CV4="Forsker - 1.aman.",Tabeller!R$70*R4,0)+IF($CV4="Gjesteforsker",Tabeller!R$72*R4,0)+IF($CV4="Postdoktor / forsker",Tabeller!R$73*R4,0)+IF($CV4="Stipendiat",Tabeller!R$74*R4,0)+IF($CV4="Forsker (rundsum)",Tabeller!R$71*R4,0)+IF($CV4="Vit.ass",Tabeller!R$75*R4,0))/12))</f>
        <v>0</v>
      </c>
      <c r="DG4" s="6">
        <f>-((IF($CV4="Teknisk/adm. bistand/Feltassistent",IF(Budsjett!AZ4*(1+Tabeller!$I$76)&gt;Tabeller!S$69,Tabeller!S$69,Budsjett!AZ4*(1+Tabeller!$I$76)),0)+(IF($CV4="Forsker - professor",Tabeller!S$69*S4,0)+IF($CV4="Prosjektleder/adm.leder",Tabeller!S$68*S4,0)+IF($CV4="Forsker - 1.aman.",Tabeller!S$70*S4,0)+IF($CV4="Gjesteforsker",Tabeller!S$72*S4,0)+IF($CV4="Postdoktor / forsker",Tabeller!S$73*S4,0)+IF($CV4="Stipendiat",Tabeller!S$74*S4,0)+IF($CV4="Forsker (rundsum)",Tabeller!S$71*S4,0)+IF($CV4="Vit.ass",Tabeller!S$75*S4,0))/12))</f>
        <v>0</v>
      </c>
      <c r="DH4" s="6">
        <f>-((IF($CV4="Teknisk/adm. bistand/Feltassistent",IF(Budsjett!BA4*(1+Tabeller!$I$76)&gt;Tabeller!T$69,Tabeller!T$69,Budsjett!BA4*(1+Tabeller!$I$76)),0)+(IF($CV4="Forsker - professor",Tabeller!T$69*T4,0)+IF($CV4="Prosjektleder/adm.leder",Tabeller!T$68*T4,0)+IF($CV4="Forsker - 1.aman.",Tabeller!T$70*T4,0)+IF($CV4="Gjesteforsker",Tabeller!T$72*T4,0)+IF($CV4="Postdoktor / forsker",Tabeller!T$73*T4,0)+IF($CV4="Stipendiat",Tabeller!T$74*T4,0)+IF($CV4="Forsker (rundsum)",Tabeller!T$71*T4,0)+IF($CV4="Vit.ass",Tabeller!T$75*T4,0))/12))</f>
        <v>0</v>
      </c>
      <c r="DI4" s="6">
        <f>-((IF($CV4="Teknisk/adm. bistand/Feltassistent",IF(Budsjett!BB4*(1+Tabeller!$I$76)&gt;Tabeller!U$69,Tabeller!U$69,Budsjett!BB4*(1+Tabeller!$I$76)),0)+(IF($CV4="Forsker - professor",Tabeller!U$69*U4,0)+IF($CV4="Prosjektleder/adm.leder",Tabeller!U$68*U4,0)+IF($CV4="Forsker - 1.aman.",Tabeller!U$70*U4,0)+IF($CV4="Gjesteforsker",Tabeller!U$72*U4,0)+IF($CV4="Postdoktor / forsker",Tabeller!U$73*U4,0)+IF($CV4="Stipendiat",Tabeller!U$74*U4,0)+IF($CV4="Forsker (rundsum)",Tabeller!U$71*U4,0)+IF($CV4="Vit.ass",Tabeller!U$75*U4,0))/12))</f>
        <v>0</v>
      </c>
      <c r="DJ4" s="8">
        <f>SUM(CW4:DI4)</f>
        <v>0</v>
      </c>
      <c r="DM4" s="47">
        <f>CV4</f>
        <v>0</v>
      </c>
      <c r="DN4" s="6">
        <f t="shared" ref="DN4:DZ6" si="46">IF($F4="NFR",CW4,0)</f>
        <v>0</v>
      </c>
      <c r="DO4" s="6">
        <f t="shared" si="46"/>
        <v>0</v>
      </c>
      <c r="DP4" s="6">
        <f t="shared" si="46"/>
        <v>0</v>
      </c>
      <c r="DQ4" s="6">
        <f t="shared" si="46"/>
        <v>0</v>
      </c>
      <c r="DR4" s="6">
        <f t="shared" si="46"/>
        <v>0</v>
      </c>
      <c r="DS4" s="6">
        <f t="shared" si="46"/>
        <v>0</v>
      </c>
      <c r="DT4" s="6">
        <f t="shared" si="46"/>
        <v>0</v>
      </c>
      <c r="DU4" s="6">
        <f t="shared" si="46"/>
        <v>0</v>
      </c>
      <c r="DV4" s="6">
        <f t="shared" si="46"/>
        <v>0</v>
      </c>
      <c r="DW4" s="6">
        <f t="shared" si="46"/>
        <v>0</v>
      </c>
      <c r="DX4" s="6">
        <f t="shared" si="46"/>
        <v>0</v>
      </c>
      <c r="DY4" s="6">
        <f t="shared" si="46"/>
        <v>0</v>
      </c>
      <c r="DZ4" s="6">
        <f t="shared" si="46"/>
        <v>0</v>
      </c>
      <c r="EA4" s="8">
        <f>SUM(DN4:DZ4)</f>
        <v>0</v>
      </c>
      <c r="EC4" s="47">
        <f>DM4</f>
        <v>0</v>
      </c>
      <c r="ED4" s="6">
        <f t="shared" ref="ED4:EP6" si="47">IF($F4=$ED$1,CW4,0)</f>
        <v>0</v>
      </c>
      <c r="EE4" s="6">
        <f t="shared" si="47"/>
        <v>0</v>
      </c>
      <c r="EF4" s="6">
        <f t="shared" si="47"/>
        <v>0</v>
      </c>
      <c r="EG4" s="6">
        <f t="shared" si="47"/>
        <v>0</v>
      </c>
      <c r="EH4" s="6">
        <f t="shared" si="47"/>
        <v>0</v>
      </c>
      <c r="EI4" s="6">
        <f t="shared" si="47"/>
        <v>0</v>
      </c>
      <c r="EJ4" s="6">
        <f t="shared" si="47"/>
        <v>0</v>
      </c>
      <c r="EK4" s="6">
        <f t="shared" si="47"/>
        <v>0</v>
      </c>
      <c r="EL4" s="6">
        <f t="shared" si="47"/>
        <v>0</v>
      </c>
      <c r="EM4" s="6">
        <f t="shared" si="47"/>
        <v>0</v>
      </c>
      <c r="EN4" s="6">
        <f t="shared" si="47"/>
        <v>0</v>
      </c>
      <c r="EO4" s="6">
        <f t="shared" si="47"/>
        <v>0</v>
      </c>
      <c r="EP4" s="6">
        <f t="shared" si="47"/>
        <v>0</v>
      </c>
      <c r="EQ4" s="8">
        <f>SUM(ED4:EP4)</f>
        <v>0</v>
      </c>
      <c r="ES4" s="47">
        <f>EC4</f>
        <v>0</v>
      </c>
      <c r="ET4" s="6">
        <f t="shared" ref="ET4:FF6" si="48">IF($F4=$ET$1,CW4,0)</f>
        <v>0</v>
      </c>
      <c r="EU4" s="6">
        <f t="shared" si="48"/>
        <v>0</v>
      </c>
      <c r="EV4" s="6">
        <f t="shared" si="48"/>
        <v>0</v>
      </c>
      <c r="EW4" s="6">
        <f t="shared" si="48"/>
        <v>0</v>
      </c>
      <c r="EX4" s="6">
        <f t="shared" si="48"/>
        <v>0</v>
      </c>
      <c r="EY4" s="6">
        <f t="shared" si="48"/>
        <v>0</v>
      </c>
      <c r="EZ4" s="6">
        <f t="shared" si="48"/>
        <v>0</v>
      </c>
      <c r="FA4" s="6">
        <f t="shared" si="48"/>
        <v>0</v>
      </c>
      <c r="FB4" s="6">
        <f t="shared" si="48"/>
        <v>0</v>
      </c>
      <c r="FC4" s="6">
        <f t="shared" si="48"/>
        <v>0</v>
      </c>
      <c r="FD4" s="6">
        <f t="shared" si="48"/>
        <v>0</v>
      </c>
      <c r="FE4" s="6">
        <f t="shared" si="48"/>
        <v>0</v>
      </c>
      <c r="FF4" s="6">
        <f t="shared" si="48"/>
        <v>0</v>
      </c>
      <c r="FG4" s="8">
        <f>SUM(ET4:FF4)</f>
        <v>0</v>
      </c>
      <c r="FI4" s="47">
        <f>ES4</f>
        <v>0</v>
      </c>
      <c r="FJ4" s="6">
        <f t="shared" ref="FJ4:FV6" si="49">IF($F4=$FJ$1,CW4,0)</f>
        <v>0</v>
      </c>
      <c r="FK4" s="6">
        <f t="shared" si="49"/>
        <v>0</v>
      </c>
      <c r="FL4" s="6">
        <f t="shared" si="49"/>
        <v>0</v>
      </c>
      <c r="FM4" s="6">
        <f t="shared" si="49"/>
        <v>0</v>
      </c>
      <c r="FN4" s="6">
        <f t="shared" si="49"/>
        <v>0</v>
      </c>
      <c r="FO4" s="6">
        <f t="shared" si="49"/>
        <v>0</v>
      </c>
      <c r="FP4" s="6">
        <f t="shared" si="49"/>
        <v>0</v>
      </c>
      <c r="FQ4" s="6">
        <f t="shared" si="49"/>
        <v>0</v>
      </c>
      <c r="FR4" s="6">
        <f t="shared" si="49"/>
        <v>0</v>
      </c>
      <c r="FS4" s="6">
        <f t="shared" si="49"/>
        <v>0</v>
      </c>
      <c r="FT4" s="6">
        <f t="shared" si="49"/>
        <v>0</v>
      </c>
      <c r="FU4" s="6">
        <f t="shared" si="49"/>
        <v>0</v>
      </c>
      <c r="FV4" s="6">
        <f t="shared" si="49"/>
        <v>0</v>
      </c>
      <c r="FW4" s="8">
        <f>SUM(FJ4:FV4)</f>
        <v>0</v>
      </c>
      <c r="FZ4" s="47">
        <f t="shared" ref="FZ4:FZ62" si="50">FI4</f>
        <v>0</v>
      </c>
      <c r="GA4" s="6"/>
      <c r="GB4" s="6"/>
      <c r="GC4" s="6"/>
      <c r="GD4" s="6"/>
      <c r="GE4" s="6"/>
      <c r="GF4" s="6"/>
      <c r="GG4" s="6"/>
      <c r="GH4" s="6"/>
      <c r="GI4" s="6"/>
      <c r="GJ4" s="6"/>
      <c r="GK4" s="6"/>
      <c r="GL4" s="6"/>
      <c r="GM4" s="6"/>
      <c r="GN4" s="8">
        <f>SUM(GA4:GM4)</f>
        <v>0</v>
      </c>
      <c r="GQ4" s="518">
        <f>IF(Registrering!$B$29="Prosjekter som foregår i UiOs lokaler",IF($B4="Teknisk/adm. bistand/Feltassistent",(I4/12)*Tabeller!J$11,(I4/12)*Tabeller!J$10),IF($B4="Teknisk/adm. bistand/Feltassistent",(I4/12)*Tabeller!J$13,(I4/12)*Tabeller!J$12))</f>
        <v>0</v>
      </c>
      <c r="GR4" s="518">
        <f>IF(Registrering!$B$29="Prosjekter som foregår i UiOs lokaler",IF($B4="Teknisk/adm. bistand/Feltassistent",(J4/12)*Tabeller!K$11,(J4/12)*Tabeller!K$10),IF($B4="Teknisk/adm. bistand/Feltassistent",(J4/12)*Tabeller!K$13,(J4/12)*Tabeller!K$12))</f>
        <v>0</v>
      </c>
      <c r="GS4" s="518">
        <f>IF(Registrering!$B$29="Prosjekter som foregår i UiOs lokaler",IF($B4="Teknisk/adm. bistand/Feltassistent",(K4/12)*Tabeller!L$11,(K4/12)*Tabeller!L$10),IF($B4="Teknisk/adm. bistand/Feltassistent",(K4/12)*Tabeller!L$13,(K4/12)*Tabeller!L$12))</f>
        <v>0</v>
      </c>
      <c r="GT4" s="518">
        <f>IF(Registrering!$B$29="Prosjekter som foregår i UiOs lokaler",IF($B4="Teknisk/adm. bistand/Feltassistent",(L4/12)*Tabeller!M$11,(L4/12)*Tabeller!M$10),IF($B4="Teknisk/adm. bistand/Feltassistent",(L4/12)*Tabeller!M$13,(L4/12)*Tabeller!M$12))</f>
        <v>0</v>
      </c>
      <c r="GU4" s="518">
        <f>IF(Registrering!$B$29="Prosjekter som foregår i UiOs lokaler",IF($B4="Teknisk/adm. bistand/Feltassistent",(M4/12)*Tabeller!N$11,(M4/12)*Tabeller!N$10),IF($B4="Teknisk/adm. bistand/Feltassistent",(M4/12)*Tabeller!N$13,(M4/12)*Tabeller!N$12))</f>
        <v>0</v>
      </c>
      <c r="GV4" s="518">
        <f>IF(Registrering!$B$29="Prosjekter som foregår i UiOs lokaler",IF($B4="Teknisk/adm. bistand/Feltassistent",(N4/12)*Tabeller!O$11,(N4/12)*Tabeller!O$10),IF($B4="Teknisk/adm. bistand/Feltassistent",(N4/12)*Tabeller!O$13,(N4/12)*Tabeller!O$12))</f>
        <v>0</v>
      </c>
      <c r="GW4" s="518">
        <f>IF(Registrering!$B$29="Prosjekter som foregår i UiOs lokaler",IF($B4="Teknisk/adm. bistand/Feltassistent",(O4/12)*Tabeller!P$11,(O4/12)*Tabeller!P$10),IF($B4="Teknisk/adm. bistand/Feltassistent",(O4/12)*Tabeller!P$13,(O4/12)*Tabeller!P$12))</f>
        <v>0</v>
      </c>
      <c r="GX4" s="518">
        <f>IF(Registrering!$B$29="Prosjekter som foregår i UiOs lokaler",IF($B4="Teknisk/adm. bistand/Feltassistent",(P4/12)*Tabeller!Q$11,(P4/12)*Tabeller!Q$10),IF($B4="Teknisk/adm. bistand/Feltassistent",(P4/12)*Tabeller!Q$13,(P4/12)*Tabeller!Q$12))</f>
        <v>0</v>
      </c>
      <c r="GY4" s="518">
        <f>IF(Registrering!$B$29="Prosjekter som foregår i UiOs lokaler",IF($B4="Teknisk/adm. bistand/Feltassistent",(Q4/12)*Tabeller!R$11,(Q4/12)*Tabeller!R$10),IF($B4="Teknisk/adm. bistand/Feltassistent",(Q4/12)*Tabeller!R$13,(Q4/12)*Tabeller!R$12))</f>
        <v>0</v>
      </c>
      <c r="GZ4" s="518">
        <f>IF(Registrering!$B$29="Prosjekter som foregår i UiOs lokaler",IF($B4="Teknisk/adm. bistand/Feltassistent",(R4/12)*Tabeller!S$11,(R4/12)*Tabeller!S$10),IF($B4="Teknisk/adm. bistand/Feltassistent",(R4/12)*Tabeller!S$13,(R4/12)*Tabeller!S$12))</f>
        <v>0</v>
      </c>
      <c r="HA4" s="518">
        <f>IF(Registrering!$B$29="Prosjekter som foregår i UiOs lokaler",IF($B4="Teknisk/adm. bistand/Feltassistent",(S4/12)*Tabeller!T$11,(S4/12)*Tabeller!T$10),IF($B4="Teknisk/adm. bistand/Feltassistent",(S4/12)*Tabeller!T$13,(S4/12)*Tabeller!T$12))</f>
        <v>0</v>
      </c>
      <c r="HB4" s="518">
        <f>IF(Registrering!$B$29="Prosjekter som foregår i UiOs lokaler",IF($B4="Teknisk/adm. bistand/Feltassistent",(T4/12)*Tabeller!U$11,(T4/12)*Tabeller!U$10),IF($B4="Teknisk/adm. bistand/Feltassistent",(T4/12)*Tabeller!U$13,(T4/12)*Tabeller!U$12))</f>
        <v>0</v>
      </c>
      <c r="HC4" s="518">
        <f>IF(Registrering!$B$29="Prosjekter som foregår i UiOs lokaler",IF($B4="Teknisk/adm. bistand/Feltassistent",(U4/12)*Tabeller!V$11,(U4/12)*Tabeller!V$10),IF($B4="Teknisk/adm. bistand/Feltassistent",(U4/12)*Tabeller!V$13,(U4/12)*Tabeller!V$12))</f>
        <v>0</v>
      </c>
    </row>
    <row r="5" spans="1:211" ht="15" x14ac:dyDescent="0.25">
      <c r="B5" s="235"/>
      <c r="C5" s="422"/>
      <c r="D5" s="422">
        <f t="shared" si="39"/>
        <v>0</v>
      </c>
      <c r="E5" s="58">
        <f t="shared" ref="E5" si="51">SUM(I5:U5)/12</f>
        <v>0</v>
      </c>
      <c r="F5" s="595"/>
      <c r="G5" s="596"/>
      <c r="H5" s="595"/>
      <c r="I5" s="597"/>
      <c r="J5" s="597"/>
      <c r="K5" s="597"/>
      <c r="L5" s="597"/>
      <c r="M5" s="597"/>
      <c r="N5" s="597"/>
      <c r="O5" s="597"/>
      <c r="P5" s="597"/>
      <c r="Q5" s="597"/>
      <c r="R5" s="597"/>
      <c r="S5" s="597"/>
      <c r="T5" s="597"/>
      <c r="U5" s="597"/>
      <c r="AE5" s="6">
        <f t="shared" ref="AE5:AE6" si="52">G5</f>
        <v>0</v>
      </c>
      <c r="AF5" s="6">
        <f>AE5*Tabeller!$I$49</f>
        <v>0</v>
      </c>
      <c r="AG5" s="6">
        <f t="shared" ref="AG5:AG6" si="53">IF(AE5&gt;0,(AF5-400)/52*47,0)</f>
        <v>0</v>
      </c>
      <c r="AH5" s="88">
        <f>AG5*Tabeller!$H$40</f>
        <v>0</v>
      </c>
      <c r="AI5" s="6">
        <f>SUM(AG5:AH5,AJ5)*Tabeller!$H$42</f>
        <v>0</v>
      </c>
      <c r="AJ5" s="6">
        <f>AF5*Tabeller!$H$41</f>
        <v>0</v>
      </c>
      <c r="AK5" s="6">
        <f t="shared" ref="AK5:AK6" si="54">SUM(AG5:AJ5)</f>
        <v>0</v>
      </c>
      <c r="AL5" s="6">
        <f>AK5+(IF(B5="Teknisk adm bistand",Registrering!$E$51,Registrering!$B$51))</f>
        <v>0</v>
      </c>
      <c r="AM5" s="6">
        <f>AL5/Tabeller!$H$5</f>
        <v>0</v>
      </c>
      <c r="AN5" s="30"/>
      <c r="AP5" s="6">
        <f>((I5*Budsjett!$AK5))/12</f>
        <v>0</v>
      </c>
      <c r="AQ5" s="6">
        <f>((J5*Budsjett!$AK5)*(Tabeller!J$49))/12</f>
        <v>0</v>
      </c>
      <c r="AR5" s="6">
        <f>((K5*Budsjett!$AK5)*(Tabeller!K$49))/12</f>
        <v>0</v>
      </c>
      <c r="AS5" s="6">
        <f>((L5*Budsjett!$AK5)*(Tabeller!L$49))/12</f>
        <v>0</v>
      </c>
      <c r="AT5" s="6">
        <f>((M5*Budsjett!$AK5)*(Tabeller!M$49))/12</f>
        <v>0</v>
      </c>
      <c r="AU5" s="6">
        <f>((N5*Budsjett!$AK5)*(Tabeller!N$49))/12</f>
        <v>0</v>
      </c>
      <c r="AV5" s="6">
        <f>((O5*Budsjett!$AK5)*(Tabeller!O$49))/12</f>
        <v>0</v>
      </c>
      <c r="AW5" s="6">
        <f>((P5*Budsjett!$AK5)*(Tabeller!P$49))/12</f>
        <v>0</v>
      </c>
      <c r="AX5" s="6">
        <f>((Q5*Budsjett!$AK5)*(Tabeller!Q$49))/12</f>
        <v>0</v>
      </c>
      <c r="AY5" s="6">
        <f>((R5*Budsjett!$AK5)*(Tabeller!R$49))/12</f>
        <v>0</v>
      </c>
      <c r="AZ5" s="6">
        <f>((S5*Budsjett!$AK5)*(Tabeller!S$49))/12</f>
        <v>0</v>
      </c>
      <c r="BA5" s="6">
        <f>((T5*Budsjett!$AK5)*(Tabeller!T$49))/12</f>
        <v>0</v>
      </c>
      <c r="BB5" s="6">
        <f>((U5*Budsjett!$AK5)*(Tabeller!U$49))/12</f>
        <v>0</v>
      </c>
      <c r="BD5" s="6">
        <f>IFERROR(IF(#REF!&gt;#REF!,BS5,GQ5),0)</f>
        <v>0</v>
      </c>
      <c r="BE5" s="6">
        <f>IFERROR(IF(#REF!&gt;#REF!,BT5,GR5),0)</f>
        <v>0</v>
      </c>
      <c r="BF5" s="6">
        <f>IFERROR(IF(#REF!&gt;#REF!,BU5,GS5),0)</f>
        <v>0</v>
      </c>
      <c r="BG5" s="6">
        <f>IFERROR(IF(#REF!&gt;#REF!,BV5,GT5),0)</f>
        <v>0</v>
      </c>
      <c r="BH5" s="6">
        <f>IFERROR(IF(#REF!&gt;#REF!,BW5,GU5),0)</f>
        <v>0</v>
      </c>
      <c r="BI5" s="6">
        <f>IFERROR(IF(#REF!&gt;#REF!,BX5,GV5),0)</f>
        <v>0</v>
      </c>
      <c r="BJ5" s="6">
        <f>IFERROR(IF(#REF!&gt;#REF!,BY5,GW5),0)</f>
        <v>0</v>
      </c>
      <c r="BK5" s="6">
        <f>IFERROR(IF(#REF!&gt;#REF!,BZ5,GX5),0)</f>
        <v>0</v>
      </c>
      <c r="BL5" s="6">
        <f>IFERROR(IF(#REF!&gt;#REF!,CA5,GY5),0)</f>
        <v>0</v>
      </c>
      <c r="BM5" s="6">
        <f>IFERROR(IF(#REF!&gt;#REF!,CB5,GZ5),0)</f>
        <v>0</v>
      </c>
      <c r="BN5" s="6">
        <f>IFERROR(IF(#REF!&gt;#REF!,CC5,HA5),0)</f>
        <v>0</v>
      </c>
      <c r="BO5" s="6">
        <f>IFERROR(IF(#REF!&gt;#REF!,CD5,HB5),0)</f>
        <v>0</v>
      </c>
      <c r="BP5" s="6">
        <f>IFERROR(IF(#REF!&gt;#REF!,CE5,HC5),0)</f>
        <v>0</v>
      </c>
      <c r="BS5" s="6">
        <f>IFERROR(IF(#REF!=#REF!,AP5*#REF!,AP5*Budsjett!#REF!),0)</f>
        <v>0</v>
      </c>
      <c r="BT5" s="6">
        <f>IFERROR(IF(#REF!=#REF!,AQ5*#REF!,AQ5*Budsjett!#REF!),0)</f>
        <v>0</v>
      </c>
      <c r="BU5" s="6">
        <f>IFERROR(IF(#REF!=#REF!,AR5*#REF!,AR5*Budsjett!#REF!),0)</f>
        <v>0</v>
      </c>
      <c r="BV5" s="6">
        <f>IFERROR(IF(#REF!=#REF!,AS5*#REF!,AS5*Budsjett!#REF!),0)</f>
        <v>0</v>
      </c>
      <c r="BW5" s="6">
        <f>IFERROR(IF(#REF!=#REF!,AT5*#REF!,AT5*Budsjett!#REF!),0)</f>
        <v>0</v>
      </c>
      <c r="BX5" s="6">
        <f>IFERROR(IF(#REF!=#REF!,AU5*#REF!,AU5*Budsjett!#REF!),0)</f>
        <v>0</v>
      </c>
      <c r="BY5" s="6">
        <f>IFERROR(IF(#REF!=#REF!,AV5*#REF!,AV5*Budsjett!#REF!),0)</f>
        <v>0</v>
      </c>
      <c r="BZ5" s="6">
        <f>IFERROR(IF(#REF!=#REF!,AW5*#REF!,AW5*Budsjett!#REF!),0)</f>
        <v>0</v>
      </c>
      <c r="CA5" s="6">
        <f>IFERROR(IF(#REF!=#REF!,AX5*#REF!,AX5*Budsjett!#REF!),0)</f>
        <v>0</v>
      </c>
      <c r="CB5" s="6">
        <f>IFERROR(IF(#REF!=#REF!,AY5*#REF!,AY5*Budsjett!#REF!),0)</f>
        <v>0</v>
      </c>
      <c r="CC5" s="6">
        <f>IFERROR(IF(#REF!=#REF!,AZ5*#REF!,AZ5*Budsjett!#REF!),0)</f>
        <v>0</v>
      </c>
      <c r="CD5" s="6">
        <f>IFERROR(IF(#REF!=#REF!,BA5*#REF!,BA5*Budsjett!#REF!),0)</f>
        <v>0</v>
      </c>
      <c r="CE5" s="6">
        <f>IFERROR(IF(#REF!=#REF!,BB5*#REF!,BB5*Budsjett!#REF!),0)</f>
        <v>0</v>
      </c>
      <c r="CH5" s="6">
        <f t="shared" si="40"/>
        <v>0</v>
      </c>
      <c r="CI5" s="6">
        <f t="shared" si="40"/>
        <v>0</v>
      </c>
      <c r="CJ5" s="6">
        <f t="shared" si="40"/>
        <v>0</v>
      </c>
      <c r="CK5" s="6">
        <f t="shared" si="40"/>
        <v>0</v>
      </c>
      <c r="CL5" s="6">
        <f t="shared" si="40"/>
        <v>0</v>
      </c>
      <c r="CM5" s="6">
        <f t="shared" si="40"/>
        <v>0</v>
      </c>
      <c r="CN5" s="6">
        <f t="shared" si="40"/>
        <v>0</v>
      </c>
      <c r="CO5" s="6">
        <f t="shared" si="40"/>
        <v>0</v>
      </c>
      <c r="CP5" s="6">
        <f t="shared" si="40"/>
        <v>0</v>
      </c>
      <c r="CQ5" s="6">
        <f t="shared" si="41"/>
        <v>0</v>
      </c>
      <c r="CR5" s="6">
        <f t="shared" si="42"/>
        <v>0</v>
      </c>
      <c r="CS5" s="6">
        <f t="shared" si="43"/>
        <v>0</v>
      </c>
      <c r="CT5" s="6">
        <f t="shared" si="44"/>
        <v>0</v>
      </c>
      <c r="CV5" s="47">
        <f>B5</f>
        <v>0</v>
      </c>
      <c r="CW5" s="6">
        <f>-((IF($CV5="Teknisk/adm. bistand/Feltassistent",IF(Budsjett!AP5*(1+Tabeller!$I$76)&gt;Tabeller!I$69,Tabeller!I$69,Budsjett!AP5*(1+Tabeller!$I$76)),0)+(IF($CV5="Forsker - professor",Tabeller!I$69*I5,0)+IF($CV5="Prosjektleder/adm.leder",Tabeller!I$68*I5,0)+IF($CV5="Forsker - 1.aman.",Tabeller!I$70*I5,0)+IF($CV5="Gjesteforsker",Tabeller!I$72*I5,0)+IF($CV5="Postdoktor / forsker",Tabeller!I$73*I5,0)+IF($CV5="Stipendiat",Tabeller!I$74*I5,0)+IF($CV5="Forsker (rundsum)",Tabeller!I$71*I5,0)+IF($CV5="Vit.ass",Tabeller!I$75*I5,0))/12))</f>
        <v>0</v>
      </c>
      <c r="CX5" s="6">
        <f>-((IF($CV5="Teknisk/adm. bistand/Feltassistent",IF(Budsjett!AQ5*(1+Tabeller!$I$76)&gt;Tabeller!J$69,Tabeller!J$69,Budsjett!AQ5*(1+Tabeller!$I$76)),0)+(IF($CV5="Forsker - professor",Tabeller!J$69*J5,0)+IF($CV5="Prosjektleder/adm.leder",Tabeller!J$68*J5,0)+IF($CV5="Forsker - 1.aman.",Tabeller!J$70*J5,0)+IF($CV5="Gjesteforsker",Tabeller!J$72*J5,0)+IF($CV5="Postdoktor / forsker",Tabeller!J$73*J5,0)+IF($CV5="Stipendiat",Tabeller!J$74*J5,0)+IF($CV5="Forsker (rundsum)",Tabeller!J$71*J5,0)+IF($CV5="Vit.ass",Tabeller!J$75*J5,0))/12))</f>
        <v>0</v>
      </c>
      <c r="CY5" s="6">
        <f>-((IF($CV5="Teknisk/adm. bistand/Feltassistent",IF(Budsjett!AR5*(1+Tabeller!$I$76)&gt;Tabeller!K$69,Tabeller!K$69,Budsjett!AR5*(1+Tabeller!$I$76)),0)+(IF($CV5="Forsker - professor",Tabeller!K$69*K5,0)+IF($CV5="Prosjektleder/adm.leder",Tabeller!K$68*K5,0)+IF($CV5="Forsker - 1.aman.",Tabeller!K$70*K5,0)+IF($CV5="Gjesteforsker",Tabeller!K$72*K5,0)+IF($CV5="Postdoktor / forsker",Tabeller!K$73*K5,0)+IF($CV5="Stipendiat",Tabeller!K$74*K5,0)+IF($CV5="Forsker (rundsum)",Tabeller!K$71*K5,0)+IF($CV5="Vit.ass",Tabeller!K$75*K5,0))/12))</f>
        <v>0</v>
      </c>
      <c r="CZ5" s="6">
        <f>-((IF($CV5="Teknisk/adm. bistand/Feltassistent",IF(Budsjett!AS5*(1+Tabeller!$I$76)&gt;Tabeller!L$69,Tabeller!L$69,Budsjett!AS5*(1+Tabeller!$I$76)),0)+(IF($CV5="Forsker - professor",Tabeller!L$69*L5,0)+IF($CV5="Prosjektleder/adm.leder",Tabeller!L$68*L5,0)+IF($CV5="Forsker - 1.aman.",Tabeller!L$70*L5,0)+IF($CV5="Gjesteforsker",Tabeller!L$72*L5,0)+IF($CV5="Postdoktor / forsker",Tabeller!L$73*L5,0)+IF($CV5="Stipendiat",Tabeller!L$74*L5,0)+IF($CV5="Forsker (rundsum)",Tabeller!L$71*L5,0)+IF($CV5="Vit.ass",Tabeller!L$75*L5,0))/12))</f>
        <v>0</v>
      </c>
      <c r="DA5" s="6">
        <f>-((IF($CV5="Teknisk/adm. bistand/Feltassistent",IF(Budsjett!AT5*(1+Tabeller!$I$76)&gt;Tabeller!M$69,Tabeller!M$69,Budsjett!AT5*(1+Tabeller!$I$76)),0)+(IF($CV5="Forsker - professor",Tabeller!M$69*M5,0)+IF($CV5="Prosjektleder/adm.leder",Tabeller!M$68*M5,0)+IF($CV5="Forsker - 1.aman.",Tabeller!M$70*M5,0)+IF($CV5="Gjesteforsker",Tabeller!M$72*M5,0)+IF($CV5="Postdoktor / forsker",Tabeller!M$73*M5,0)+IF($CV5="Stipendiat",Tabeller!M$74*M5,0)+IF($CV5="Forsker (rundsum)",Tabeller!M$71*M5,0)+IF($CV5="Vit.ass",Tabeller!M$75*M5,0))/12))</f>
        <v>0</v>
      </c>
      <c r="DB5" s="6">
        <f>-((IF($CV5="Teknisk/adm. bistand/Feltassistent",IF(Budsjett!AU5*(1+Tabeller!$I$76)&gt;Tabeller!N$69,Tabeller!N$69,Budsjett!AU5*(1+Tabeller!$I$76)),0)+(IF($CV5="Forsker - professor",Tabeller!N$69*N5,0)+IF($CV5="Prosjektleder/adm.leder",Tabeller!N$68*N5,0)+IF($CV5="Forsker - 1.aman.",Tabeller!N$70*N5,0)+IF($CV5="Gjesteforsker",Tabeller!N$72*N5,0)+IF($CV5="Postdoktor / forsker",Tabeller!N$73*N5,0)+IF($CV5="Stipendiat",Tabeller!N$74*N5,0)+IF($CV5="Forsker (rundsum)",Tabeller!N$71*N5,0)+IF($CV5="Vit.ass",Tabeller!N$75*N5,0))/12))</f>
        <v>0</v>
      </c>
      <c r="DC5" s="6">
        <f>-((IF($CV5="Teknisk/adm. bistand/Feltassistent",IF(Budsjett!AV5*(1+Tabeller!$I$76)&gt;Tabeller!O$69,Tabeller!O$69,Budsjett!AV5*(1+Tabeller!$I$76)),0)+(IF($CV5="Forsker - professor",Tabeller!O$69*O5,0)+IF($CV5="Prosjektleder/adm.leder",Tabeller!O$68*O5,0)+IF($CV5="Forsker - 1.aman.",Tabeller!O$70*O5,0)+IF($CV5="Gjesteforsker",Tabeller!O$72*O5,0)+IF($CV5="Postdoktor / forsker",Tabeller!O$73*O5,0)+IF($CV5="Stipendiat",Tabeller!O$74*O5,0)+IF($CV5="Forsker (rundsum)",Tabeller!O$71*O5,0)+IF($CV5="Vit.ass",Tabeller!O$75*O5,0))/12))</f>
        <v>0</v>
      </c>
      <c r="DD5" s="6">
        <f>-((IF($CV5="Teknisk/adm. bistand/Feltassistent",IF(Budsjett!AW5*(1+Tabeller!$I$76)&gt;Tabeller!P$69,Tabeller!P$69,Budsjett!AW5*(1+Tabeller!$I$76)),0)+(IF($CV5="Forsker - professor",Tabeller!P$69*P5,0)+IF($CV5="Prosjektleder/adm.leder",Tabeller!P$68*P5,0)+IF($CV5="Forsker - 1.aman.",Tabeller!P$70*P5,0)+IF($CV5="Gjesteforsker",Tabeller!P$72*P5,0)+IF($CV5="Postdoktor / forsker",Tabeller!P$73*P5,0)+IF($CV5="Stipendiat",Tabeller!P$74*P5,0)+IF($CV5="Forsker (rundsum)",Tabeller!P$71*P5,0)+IF($CV5="Vit.ass",Tabeller!P$75*P5,0))/12))</f>
        <v>0</v>
      </c>
      <c r="DE5" s="6">
        <f>-((IF($CV5="Teknisk/adm. bistand/Feltassistent",IF(Budsjett!AX5*(1+Tabeller!$I$76)&gt;Tabeller!Q$69,Tabeller!Q$69,Budsjett!AX5*(1+Tabeller!$I$76)),0)+(IF($CV5="Forsker - professor",Tabeller!Q$69*Q5,0)+IF($CV5="Prosjektleder/adm.leder",Tabeller!Q$68*Q5,0)+IF($CV5="Forsker - 1.aman.",Tabeller!Q$70*Q5,0)+IF($CV5="Gjesteforsker",Tabeller!Q$72*Q5,0)+IF($CV5="Postdoktor / forsker",Tabeller!Q$73*Q5,0)+IF($CV5="Stipendiat",Tabeller!Q$74*Q5,0)+IF($CV5="Forsker (rundsum)",Tabeller!Q$71*Q5,0)+IF($CV5="Vit.ass",Tabeller!Q$75*Q5,0))/12))</f>
        <v>0</v>
      </c>
      <c r="DF5" s="6">
        <f>-((IF($CV5="Teknisk/adm. bistand/Feltassistent",IF(Budsjett!AY5*(1+Tabeller!$I$76)&gt;Tabeller!R$69,Tabeller!R$69,Budsjett!AY5*(1+Tabeller!$I$76)),0)+(IF($CV5="Forsker - professor",Tabeller!R$69*R5,0)+IF($CV5="Prosjektleder/adm.leder",Tabeller!R$68*R5,0)+IF($CV5="Forsker - 1.aman.",Tabeller!R$70*R5,0)+IF($CV5="Gjesteforsker",Tabeller!R$72*R5,0)+IF($CV5="Postdoktor / forsker",Tabeller!R$73*R5,0)+IF($CV5="Stipendiat",Tabeller!R$74*R5,0)+IF($CV5="Forsker (rundsum)",Tabeller!R$71*R5,0)+IF($CV5="Vit.ass",Tabeller!R$75*R5,0))/12))</f>
        <v>0</v>
      </c>
      <c r="DG5" s="6">
        <f>-((IF($CV5="Teknisk/adm. bistand/Feltassistent",IF(Budsjett!AZ5*(1+Tabeller!$I$76)&gt;Tabeller!S$69,Tabeller!S$69,Budsjett!AZ5*(1+Tabeller!$I$76)),0)+(IF($CV5="Forsker - professor",Tabeller!S$69*S5,0)+IF($CV5="Prosjektleder/adm.leder",Tabeller!S$68*S5,0)+IF($CV5="Forsker - 1.aman.",Tabeller!S$70*S5,0)+IF($CV5="Gjesteforsker",Tabeller!S$72*S5,0)+IF($CV5="Postdoktor / forsker",Tabeller!S$73*S5,0)+IF($CV5="Stipendiat",Tabeller!S$74*S5,0)+IF($CV5="Forsker (rundsum)",Tabeller!S$71*S5,0)+IF($CV5="Vit.ass",Tabeller!S$75*S5,0))/12))</f>
        <v>0</v>
      </c>
      <c r="DH5" s="6">
        <f>-((IF($CV5="Teknisk/adm. bistand/Feltassistent",IF(Budsjett!BA5*(1+Tabeller!$I$76)&gt;Tabeller!T$69,Tabeller!T$69,Budsjett!BA5*(1+Tabeller!$I$76)),0)+(IF($CV5="Forsker - professor",Tabeller!T$69*T5,0)+IF($CV5="Prosjektleder/adm.leder",Tabeller!T$68*T5,0)+IF($CV5="Forsker - 1.aman.",Tabeller!T$70*T5,0)+IF($CV5="Gjesteforsker",Tabeller!T$72*T5,0)+IF($CV5="Postdoktor / forsker",Tabeller!T$73*T5,0)+IF($CV5="Stipendiat",Tabeller!T$74*T5,0)+IF($CV5="Forsker (rundsum)",Tabeller!T$71*T5,0)+IF($CV5="Vit.ass",Tabeller!T$75*T5,0))/12))</f>
        <v>0</v>
      </c>
      <c r="DI5" s="6">
        <f>-((IF($CV5="Teknisk/adm. bistand/Feltassistent",IF(Budsjett!BB5*(1+Tabeller!$I$76)&gt;Tabeller!U$69,Tabeller!U$69,Budsjett!BB5*(1+Tabeller!$I$76)),0)+(IF($CV5="Forsker - professor",Tabeller!U$69*U5,0)+IF($CV5="Prosjektleder/adm.leder",Tabeller!U$68*U5,0)+IF($CV5="Forsker - 1.aman.",Tabeller!U$70*U5,0)+IF($CV5="Gjesteforsker",Tabeller!U$72*U5,0)+IF($CV5="Postdoktor / forsker",Tabeller!U$73*U5,0)+IF($CV5="Stipendiat",Tabeller!U$74*U5,0)+IF($CV5="Forsker (rundsum)",Tabeller!U$71*U5,0)+IF($CV5="Vit.ass",Tabeller!U$75*U5,0))/12))</f>
        <v>0</v>
      </c>
      <c r="DJ5" s="8">
        <f t="shared" ref="DJ5:DJ10" si="55">SUM(CW5:DI5)</f>
        <v>0</v>
      </c>
      <c r="DM5" s="47">
        <f t="shared" ref="DM5" si="56">CV5</f>
        <v>0</v>
      </c>
      <c r="DN5" s="6">
        <f t="shared" si="46"/>
        <v>0</v>
      </c>
      <c r="DO5" s="6">
        <f t="shared" si="46"/>
        <v>0</v>
      </c>
      <c r="DP5" s="6">
        <f t="shared" si="46"/>
        <v>0</v>
      </c>
      <c r="DQ5" s="6">
        <f t="shared" si="46"/>
        <v>0</v>
      </c>
      <c r="DR5" s="6">
        <f t="shared" si="46"/>
        <v>0</v>
      </c>
      <c r="DS5" s="6">
        <f t="shared" si="46"/>
        <v>0</v>
      </c>
      <c r="DT5" s="6">
        <f t="shared" si="46"/>
        <v>0</v>
      </c>
      <c r="DU5" s="6">
        <f t="shared" si="46"/>
        <v>0</v>
      </c>
      <c r="DV5" s="6">
        <f t="shared" si="46"/>
        <v>0</v>
      </c>
      <c r="DW5" s="6">
        <f t="shared" si="46"/>
        <v>0</v>
      </c>
      <c r="DX5" s="6">
        <f t="shared" si="46"/>
        <v>0</v>
      </c>
      <c r="DY5" s="6">
        <f t="shared" si="46"/>
        <v>0</v>
      </c>
      <c r="DZ5" s="6">
        <f t="shared" si="46"/>
        <v>0</v>
      </c>
      <c r="EA5" s="8">
        <f t="shared" ref="EA5:EA10" si="57">SUM(DN5:DZ5)</f>
        <v>0</v>
      </c>
      <c r="EC5" s="47">
        <f t="shared" ref="EC5:EC62" si="58">DM5</f>
        <v>0</v>
      </c>
      <c r="ED5" s="6">
        <f t="shared" si="47"/>
        <v>0</v>
      </c>
      <c r="EE5" s="6">
        <f t="shared" si="47"/>
        <v>0</v>
      </c>
      <c r="EF5" s="6">
        <f t="shared" si="47"/>
        <v>0</v>
      </c>
      <c r="EG5" s="6">
        <f t="shared" si="47"/>
        <v>0</v>
      </c>
      <c r="EH5" s="6">
        <f t="shared" si="47"/>
        <v>0</v>
      </c>
      <c r="EI5" s="6">
        <f t="shared" si="47"/>
        <v>0</v>
      </c>
      <c r="EJ5" s="6">
        <f t="shared" si="47"/>
        <v>0</v>
      </c>
      <c r="EK5" s="6">
        <f t="shared" si="47"/>
        <v>0</v>
      </c>
      <c r="EL5" s="6">
        <f t="shared" si="47"/>
        <v>0</v>
      </c>
      <c r="EM5" s="6">
        <f t="shared" si="47"/>
        <v>0</v>
      </c>
      <c r="EN5" s="6">
        <f t="shared" si="47"/>
        <v>0</v>
      </c>
      <c r="EO5" s="6">
        <f t="shared" si="47"/>
        <v>0</v>
      </c>
      <c r="EP5" s="6">
        <f t="shared" si="47"/>
        <v>0</v>
      </c>
      <c r="EQ5" s="8">
        <f t="shared" ref="EQ5:EQ10" si="59">SUM(ED5:EP5)</f>
        <v>0</v>
      </c>
      <c r="ES5" s="47">
        <f t="shared" ref="ES5:ES62" si="60">EC5</f>
        <v>0</v>
      </c>
      <c r="ET5" s="6">
        <f t="shared" si="48"/>
        <v>0</v>
      </c>
      <c r="EU5" s="6">
        <f t="shared" si="48"/>
        <v>0</v>
      </c>
      <c r="EV5" s="6">
        <f t="shared" si="48"/>
        <v>0</v>
      </c>
      <c r="EW5" s="6">
        <f t="shared" si="48"/>
        <v>0</v>
      </c>
      <c r="EX5" s="6">
        <f t="shared" si="48"/>
        <v>0</v>
      </c>
      <c r="EY5" s="6">
        <f t="shared" si="48"/>
        <v>0</v>
      </c>
      <c r="EZ5" s="6">
        <f t="shared" si="48"/>
        <v>0</v>
      </c>
      <c r="FA5" s="6">
        <f t="shared" si="48"/>
        <v>0</v>
      </c>
      <c r="FB5" s="6">
        <f t="shared" si="48"/>
        <v>0</v>
      </c>
      <c r="FC5" s="6">
        <f t="shared" si="48"/>
        <v>0</v>
      </c>
      <c r="FD5" s="6">
        <f t="shared" si="48"/>
        <v>0</v>
      </c>
      <c r="FE5" s="6">
        <f t="shared" si="48"/>
        <v>0</v>
      </c>
      <c r="FF5" s="6">
        <f t="shared" si="48"/>
        <v>0</v>
      </c>
      <c r="FG5" s="8">
        <f t="shared" ref="FG5:FG10" si="61">SUM(ET5:FF5)</f>
        <v>0</v>
      </c>
      <c r="FI5" s="47">
        <f t="shared" ref="FI5:FI62" si="62">ES5</f>
        <v>0</v>
      </c>
      <c r="FJ5" s="6">
        <f t="shared" si="49"/>
        <v>0</v>
      </c>
      <c r="FK5" s="6">
        <f t="shared" si="49"/>
        <v>0</v>
      </c>
      <c r="FL5" s="6">
        <f t="shared" si="49"/>
        <v>0</v>
      </c>
      <c r="FM5" s="6">
        <f t="shared" si="49"/>
        <v>0</v>
      </c>
      <c r="FN5" s="6">
        <f t="shared" si="49"/>
        <v>0</v>
      </c>
      <c r="FO5" s="6">
        <f t="shared" si="49"/>
        <v>0</v>
      </c>
      <c r="FP5" s="6">
        <f t="shared" si="49"/>
        <v>0</v>
      </c>
      <c r="FQ5" s="6">
        <f t="shared" si="49"/>
        <v>0</v>
      </c>
      <c r="FR5" s="6">
        <f t="shared" si="49"/>
        <v>0</v>
      </c>
      <c r="FS5" s="6">
        <f t="shared" si="49"/>
        <v>0</v>
      </c>
      <c r="FT5" s="6">
        <f t="shared" si="49"/>
        <v>0</v>
      </c>
      <c r="FU5" s="6">
        <f t="shared" si="49"/>
        <v>0</v>
      </c>
      <c r="FV5" s="6">
        <f t="shared" si="49"/>
        <v>0</v>
      </c>
      <c r="FW5" s="8">
        <f t="shared" ref="FW5:FW10" si="63">SUM(FJ5:FV5)</f>
        <v>0</v>
      </c>
      <c r="FZ5" s="47">
        <f t="shared" si="50"/>
        <v>0</v>
      </c>
      <c r="GA5" s="6"/>
      <c r="GB5" s="6"/>
      <c r="GC5" s="6"/>
      <c r="GD5" s="6"/>
      <c r="GE5" s="6"/>
      <c r="GF5" s="6"/>
      <c r="GG5" s="6"/>
      <c r="GH5" s="6"/>
      <c r="GI5" s="6"/>
      <c r="GJ5" s="6"/>
      <c r="GK5" s="6"/>
      <c r="GL5" s="6"/>
      <c r="GM5" s="6"/>
      <c r="GN5" s="8">
        <f t="shared" ref="GN5:GN10" si="64">SUM(GA5:GM5)</f>
        <v>0</v>
      </c>
      <c r="GQ5" s="518">
        <f>IF(Registrering!$B$29="Prosjekter som foregår i UiOs lokaler",IF($B5="Teknisk/adm. bistand/Feltassistent",(I5/12)*Tabeller!J$11,(I5/12)*Tabeller!J$10),IF($B5="Teknisk/adm. bistand/Feltassistent",(I5/12)*Tabeller!J$13,(I5/12)*Tabeller!J$12))</f>
        <v>0</v>
      </c>
      <c r="GR5" s="518">
        <f>IF(Registrering!$B$29="Prosjekter som foregår i UiOs lokaler",IF($B5="Teknisk/adm. bistand/Feltassistent",(J5/12)*Tabeller!K$11,(J5/12)*Tabeller!K$10),IF($B5="Teknisk/adm. bistand/Feltassistent",(J5/12)*Tabeller!K$13,(J5/12)*Tabeller!K$12))</f>
        <v>0</v>
      </c>
      <c r="GS5" s="518">
        <f>IF(Registrering!$B$29="Prosjekter som foregår i UiOs lokaler",IF($B5="Teknisk/adm. bistand/Feltassistent",(K5/12)*Tabeller!L$11,(K5/12)*Tabeller!L$10),IF($B5="Teknisk/adm. bistand/Feltassistent",(K5/12)*Tabeller!L$13,(K5/12)*Tabeller!L$12))</f>
        <v>0</v>
      </c>
      <c r="GT5" s="518">
        <f>IF(Registrering!$B$29="Prosjekter som foregår i UiOs lokaler",IF($B5="Teknisk/adm. bistand/Feltassistent",(L5/12)*Tabeller!M$11,(L5/12)*Tabeller!M$10),IF($B5="Teknisk/adm. bistand/Feltassistent",(L5/12)*Tabeller!M$13,(L5/12)*Tabeller!M$12))</f>
        <v>0</v>
      </c>
      <c r="GU5" s="518">
        <f>IF(Registrering!$B$29="Prosjekter som foregår i UiOs lokaler",IF($B5="Teknisk/adm. bistand/Feltassistent",(M5/12)*Tabeller!N$11,(M5/12)*Tabeller!N$10),IF($B5="Teknisk/adm. bistand/Feltassistent",(M5/12)*Tabeller!N$13,(M5/12)*Tabeller!N$12))</f>
        <v>0</v>
      </c>
      <c r="GV5" s="518">
        <f>IF(Registrering!$B$29="Prosjekter som foregår i UiOs lokaler",IF($B5="Teknisk/adm. bistand/Feltassistent",(N5/12)*Tabeller!O$11,(N5/12)*Tabeller!O$10),IF($B5="Teknisk/adm. bistand/Feltassistent",(N5/12)*Tabeller!O$13,(N5/12)*Tabeller!O$12))</f>
        <v>0</v>
      </c>
      <c r="GW5" s="518">
        <f>IF(Registrering!$B$29="Prosjekter som foregår i UiOs lokaler",IF($B5="Teknisk/adm. bistand/Feltassistent",(O5/12)*Tabeller!P$11,(O5/12)*Tabeller!P$10),IF($B5="Teknisk/adm. bistand/Feltassistent",(O5/12)*Tabeller!P$13,(O5/12)*Tabeller!P$12))</f>
        <v>0</v>
      </c>
      <c r="GX5" s="518">
        <f>IF(Registrering!$B$29="Prosjekter som foregår i UiOs lokaler",IF($B5="Teknisk/adm. bistand/Feltassistent",(P5/12)*Tabeller!Q$11,(P5/12)*Tabeller!Q$10),IF($B5="Teknisk/adm. bistand/Feltassistent",(P5/12)*Tabeller!Q$13,(P5/12)*Tabeller!Q$12))</f>
        <v>0</v>
      </c>
      <c r="GY5" s="518">
        <f>IF(Registrering!$B$29="Prosjekter som foregår i UiOs lokaler",IF($B5="Teknisk/adm. bistand/Feltassistent",(Q5/12)*Tabeller!R$11,(Q5/12)*Tabeller!R$10),IF($B5="Teknisk/adm. bistand/Feltassistent",(Q5/12)*Tabeller!R$13,(Q5/12)*Tabeller!R$12))</f>
        <v>0</v>
      </c>
      <c r="GZ5" s="518">
        <f>IF(Registrering!$B$29="Prosjekter som foregår i UiOs lokaler",IF($B5="Teknisk/adm. bistand/Feltassistent",(R5/12)*Tabeller!S$11,(R5/12)*Tabeller!S$10),IF($B5="Teknisk/adm. bistand/Feltassistent",(R5/12)*Tabeller!S$13,(R5/12)*Tabeller!S$12))</f>
        <v>0</v>
      </c>
      <c r="HA5" s="518">
        <f>IF(Registrering!$B$29="Prosjekter som foregår i UiOs lokaler",IF($B5="Teknisk/adm. bistand/Feltassistent",(S5/12)*Tabeller!T$11,(S5/12)*Tabeller!T$10),IF($B5="Teknisk/adm. bistand/Feltassistent",(S5/12)*Tabeller!T$13,(S5/12)*Tabeller!T$12))</f>
        <v>0</v>
      </c>
      <c r="HB5" s="518">
        <f>IF(Registrering!$B$29="Prosjekter som foregår i UiOs lokaler",IF($B5="Teknisk/adm. bistand/Feltassistent",(T5/12)*Tabeller!U$11,(T5/12)*Tabeller!U$10),IF($B5="Teknisk/adm. bistand/Feltassistent",(T5/12)*Tabeller!U$13,(T5/12)*Tabeller!U$12))</f>
        <v>0</v>
      </c>
      <c r="HC5" s="518">
        <f>IF(Registrering!$B$29="Prosjekter som foregår i UiOs lokaler",IF($B5="Teknisk/adm. bistand/Feltassistent",(U5/12)*Tabeller!V$11,(U5/12)*Tabeller!V$10),IF($B5="Teknisk/adm. bistand/Feltassistent",(U5/12)*Tabeller!V$13,(U5/12)*Tabeller!V$12))</f>
        <v>0</v>
      </c>
    </row>
    <row r="6" spans="1:211" ht="15" x14ac:dyDescent="0.25">
      <c r="B6" s="235"/>
      <c r="C6" s="422"/>
      <c r="D6" s="422">
        <f t="shared" si="39"/>
        <v>0</v>
      </c>
      <c r="E6" s="58">
        <f t="shared" ref="E6" si="65">SUM(I6:U6)/12</f>
        <v>0</v>
      </c>
      <c r="F6" s="595"/>
      <c r="G6" s="596"/>
      <c r="H6" s="595"/>
      <c r="I6" s="597"/>
      <c r="J6" s="597"/>
      <c r="K6" s="597"/>
      <c r="L6" s="597"/>
      <c r="M6" s="597"/>
      <c r="N6" s="597"/>
      <c r="O6" s="597"/>
      <c r="P6" s="597"/>
      <c r="Q6" s="597"/>
      <c r="R6" s="597"/>
      <c r="S6" s="597"/>
      <c r="T6" s="597"/>
      <c r="U6" s="597"/>
      <c r="AE6" s="6">
        <f t="shared" si="52"/>
        <v>0</v>
      </c>
      <c r="AF6" s="6">
        <f>AE6*Tabeller!$I$49</f>
        <v>0</v>
      </c>
      <c r="AG6" s="6">
        <f t="shared" si="53"/>
        <v>0</v>
      </c>
      <c r="AH6" s="88">
        <f>AG6*Tabeller!$H$40</f>
        <v>0</v>
      </c>
      <c r="AI6" s="6">
        <f>SUM(AG6:AH6,AJ6)*Tabeller!$H$42</f>
        <v>0</v>
      </c>
      <c r="AJ6" s="6">
        <f>AF6*Tabeller!$H$41</f>
        <v>0</v>
      </c>
      <c r="AK6" s="6">
        <f t="shared" si="54"/>
        <v>0</v>
      </c>
      <c r="AL6" s="6">
        <f>AK6+(IF(B6="Teknisk adm bistand",Registrering!$E$51,Registrering!$B$51))</f>
        <v>0</v>
      </c>
      <c r="AM6" s="6">
        <f>AL6/Tabeller!$H$5</f>
        <v>0</v>
      </c>
      <c r="AN6" s="30"/>
      <c r="AP6" s="6">
        <f>((I6*Budsjett!$AK6))/12</f>
        <v>0</v>
      </c>
      <c r="AQ6" s="6">
        <f>((J6*Budsjett!$AK6)*(Tabeller!J$49))/12</f>
        <v>0</v>
      </c>
      <c r="AR6" s="6">
        <f>((K6*Budsjett!$AK6)*(Tabeller!K$49))/12</f>
        <v>0</v>
      </c>
      <c r="AS6" s="6">
        <f>((L6*Budsjett!$AK6)*(Tabeller!L$49))/12</f>
        <v>0</v>
      </c>
      <c r="AT6" s="6">
        <f>((M6*Budsjett!$AK6)*(Tabeller!M$49))/12</f>
        <v>0</v>
      </c>
      <c r="AU6" s="6">
        <f>((N6*Budsjett!$AK6)*(Tabeller!N$49))/12</f>
        <v>0</v>
      </c>
      <c r="AV6" s="6">
        <f>((O6*Budsjett!$AK6)*(Tabeller!O$49))/12</f>
        <v>0</v>
      </c>
      <c r="AW6" s="6">
        <f>((P6*Budsjett!$AK6)*(Tabeller!P$49))/12</f>
        <v>0</v>
      </c>
      <c r="AX6" s="6">
        <f>((Q6*Budsjett!$AK6)*(Tabeller!Q$49))/12</f>
        <v>0</v>
      </c>
      <c r="AY6" s="6">
        <f>((R6*Budsjett!$AK6)*(Tabeller!R$49))/12</f>
        <v>0</v>
      </c>
      <c r="AZ6" s="6">
        <f>((S6*Budsjett!$AK6)*(Tabeller!S$49))/12</f>
        <v>0</v>
      </c>
      <c r="BA6" s="6">
        <f>((T6*Budsjett!$AK6)*(Tabeller!T$49))/12</f>
        <v>0</v>
      </c>
      <c r="BB6" s="6">
        <f>((U6*Budsjett!$AK6)*(Tabeller!U$49))/12</f>
        <v>0</v>
      </c>
      <c r="BD6" s="6">
        <f>IFERROR(IF(#REF!&gt;#REF!,BS6,GQ6),0)</f>
        <v>0</v>
      </c>
      <c r="BE6" s="6">
        <f>IFERROR(IF(#REF!&gt;#REF!,BT6,GR6),0)</f>
        <v>0</v>
      </c>
      <c r="BF6" s="6">
        <f>IFERROR(IF(#REF!&gt;#REF!,BU6,GS6),0)</f>
        <v>0</v>
      </c>
      <c r="BG6" s="6">
        <f>IFERROR(IF(#REF!&gt;#REF!,BV6,GT6),0)</f>
        <v>0</v>
      </c>
      <c r="BH6" s="6">
        <f>IFERROR(IF(#REF!&gt;#REF!,BW6,GU6),0)</f>
        <v>0</v>
      </c>
      <c r="BI6" s="6">
        <f>IFERROR(IF(#REF!&gt;#REF!,BX6,GV6),0)</f>
        <v>0</v>
      </c>
      <c r="BJ6" s="6">
        <f>IFERROR(IF(#REF!&gt;#REF!,BY6,GW6),0)</f>
        <v>0</v>
      </c>
      <c r="BK6" s="6">
        <f>IFERROR(IF(#REF!&gt;#REF!,BZ6,GX6),0)</f>
        <v>0</v>
      </c>
      <c r="BL6" s="6">
        <f>IFERROR(IF(#REF!&gt;#REF!,CA6,GY6),0)</f>
        <v>0</v>
      </c>
      <c r="BM6" s="6">
        <f>IFERROR(IF(#REF!&gt;#REF!,CB6,GZ6),0)</f>
        <v>0</v>
      </c>
      <c r="BN6" s="6">
        <f>IFERROR(IF(#REF!&gt;#REF!,CC6,HA6),0)</f>
        <v>0</v>
      </c>
      <c r="BO6" s="6">
        <f>IFERROR(IF(#REF!&gt;#REF!,CD6,HB6),0)</f>
        <v>0</v>
      </c>
      <c r="BP6" s="6">
        <f>IFERROR(IF(#REF!&gt;#REF!,CE6,HC6),0)</f>
        <v>0</v>
      </c>
      <c r="BS6" s="6">
        <f>IFERROR(IF(#REF!=#REF!,AP6*#REF!,AP6*Budsjett!#REF!),0)</f>
        <v>0</v>
      </c>
      <c r="BT6" s="6">
        <f>IFERROR(IF(#REF!=#REF!,AQ6*#REF!,AQ6*Budsjett!#REF!),0)</f>
        <v>0</v>
      </c>
      <c r="BU6" s="6">
        <f>IFERROR(IF(#REF!=#REF!,AR6*#REF!,AR6*Budsjett!#REF!),0)</f>
        <v>0</v>
      </c>
      <c r="BV6" s="6">
        <f>IFERROR(IF(#REF!=#REF!,AS6*#REF!,AS6*Budsjett!#REF!),0)</f>
        <v>0</v>
      </c>
      <c r="BW6" s="6">
        <f>IFERROR(IF(#REF!=#REF!,AT6*#REF!,AT6*Budsjett!#REF!),0)</f>
        <v>0</v>
      </c>
      <c r="BX6" s="6">
        <f>IFERROR(IF(#REF!=#REF!,AU6*#REF!,AU6*Budsjett!#REF!),0)</f>
        <v>0</v>
      </c>
      <c r="BY6" s="6">
        <f>IFERROR(IF(#REF!=#REF!,AV6*#REF!,AV6*Budsjett!#REF!),0)</f>
        <v>0</v>
      </c>
      <c r="BZ6" s="6">
        <f>IFERROR(IF(#REF!=#REF!,AW6*#REF!,AW6*Budsjett!#REF!),0)</f>
        <v>0</v>
      </c>
      <c r="CA6" s="6">
        <f>IFERROR(IF(#REF!=#REF!,AX6*#REF!,AX6*Budsjett!#REF!),0)</f>
        <v>0</v>
      </c>
      <c r="CB6" s="6">
        <f>IFERROR(IF(#REF!=#REF!,AY6*#REF!,AY6*Budsjett!#REF!),0)</f>
        <v>0</v>
      </c>
      <c r="CC6" s="6">
        <f>IFERROR(IF(#REF!=#REF!,AZ6*#REF!,AZ6*Budsjett!#REF!),0)</f>
        <v>0</v>
      </c>
      <c r="CD6" s="6">
        <f>IFERROR(IF(#REF!=#REF!,BA6*#REF!,BA6*Budsjett!#REF!),0)</f>
        <v>0</v>
      </c>
      <c r="CE6" s="6">
        <f>IFERROR(IF(#REF!=#REF!,BB6*#REF!,BB6*Budsjett!#REF!),0)</f>
        <v>0</v>
      </c>
      <c r="CH6" s="6">
        <f t="shared" ref="CH6" si="66">BD6-BS6</f>
        <v>0</v>
      </c>
      <c r="CI6" s="6">
        <f t="shared" ref="CI6" si="67">BE6-BT6</f>
        <v>0</v>
      </c>
      <c r="CJ6" s="6">
        <f t="shared" ref="CJ6" si="68">BF6-BU6</f>
        <v>0</v>
      </c>
      <c r="CK6" s="6">
        <f t="shared" ref="CK6" si="69">BG6-BV6</f>
        <v>0</v>
      </c>
      <c r="CL6" s="6">
        <f t="shared" ref="CL6" si="70">BH6-BW6</f>
        <v>0</v>
      </c>
      <c r="CM6" s="6">
        <f t="shared" ref="CM6" si="71">BI6-BX6</f>
        <v>0</v>
      </c>
      <c r="CN6" s="6">
        <f t="shared" ref="CN6" si="72">BJ6-BY6</f>
        <v>0</v>
      </c>
      <c r="CO6" s="6">
        <f t="shared" ref="CO6" si="73">BK6-BZ6</f>
        <v>0</v>
      </c>
      <c r="CP6" s="6">
        <f t="shared" ref="CP6" si="74">BL6-CA6</f>
        <v>0</v>
      </c>
      <c r="CQ6" s="6">
        <f t="shared" ref="CQ6" si="75">BM6-CB6</f>
        <v>0</v>
      </c>
      <c r="CR6" s="6">
        <f t="shared" ref="CR6" si="76">BN6-CC6</f>
        <v>0</v>
      </c>
      <c r="CS6" s="6">
        <f t="shared" ref="CS6" si="77">BO6-CD6</f>
        <v>0</v>
      </c>
      <c r="CT6" s="6">
        <f t="shared" ref="CT6" si="78">BP6-CE6</f>
        <v>0</v>
      </c>
      <c r="CV6" s="47">
        <f t="shared" si="45"/>
        <v>0</v>
      </c>
      <c r="CW6" s="6">
        <f>-((IF($CV6="Teknisk/adm. bistand/Feltassistent",IF(Budsjett!AP6*(1+Tabeller!$I$76)&gt;Tabeller!I$69,Tabeller!I$69,Budsjett!AP6*(1+Tabeller!$I$76)),0)+(IF($CV6="Forsker - professor",Tabeller!I$69*I6,0)+IF($CV6="Prosjektleder/adm.leder",Tabeller!I$68*I6,0)+IF($CV6="Forsker - 1.aman.",Tabeller!I$70*I6,0)+IF($CV6="Gjesteforsker",Tabeller!I$72*I6,0)+IF($CV6="Postdoktor / forsker",Tabeller!I$73*I6,0)+IF($CV6="Stipendiat",Tabeller!I$74*I6,0)+IF($CV6="Forsker (rundsum)",Tabeller!I$71*I6,0)+IF($CV6="Vit.ass",Tabeller!I$75*I6,0))/12))</f>
        <v>0</v>
      </c>
      <c r="CX6" s="6">
        <f>-((IF($CV6="Teknisk/adm. bistand/Feltassistent",IF(Budsjett!AQ6*(1+Tabeller!$I$76)&gt;Tabeller!J$69,Tabeller!J$69,Budsjett!AQ6*(1+Tabeller!$I$76)),0)+(IF($CV6="Forsker - professor",Tabeller!J$69*J6,0)+IF($CV6="Prosjektleder/adm.leder",Tabeller!J$68*J6,0)+IF($CV6="Forsker - 1.aman.",Tabeller!J$70*J6,0)+IF($CV6="Gjesteforsker",Tabeller!J$72*J6,0)+IF($CV6="Postdoktor / forsker",Tabeller!J$73*J6,0)+IF($CV6="Stipendiat",Tabeller!J$74*J6,0)+IF($CV6="Forsker (rundsum)",Tabeller!J$71*J6,0)+IF($CV6="Vit.ass",Tabeller!J$75*J6,0))/12))</f>
        <v>0</v>
      </c>
      <c r="CY6" s="6">
        <f>-((IF($CV6="Teknisk/adm. bistand/Feltassistent",IF(Budsjett!AR6*(1+Tabeller!$I$76)&gt;Tabeller!K$69,Tabeller!K$69,Budsjett!AR6*(1+Tabeller!$I$76)),0)+(IF($CV6="Forsker - professor",Tabeller!K$69*K6,0)+IF($CV6="Prosjektleder/adm.leder",Tabeller!K$68*K6,0)+IF($CV6="Forsker - 1.aman.",Tabeller!K$70*K6,0)+IF($CV6="Gjesteforsker",Tabeller!K$72*K6,0)+IF($CV6="Postdoktor / forsker",Tabeller!K$73*K6,0)+IF($CV6="Stipendiat",Tabeller!K$74*K6,0)+IF($CV6="Forsker (rundsum)",Tabeller!K$71*K6,0)+IF($CV6="Vit.ass",Tabeller!K$75*K6,0))/12))</f>
        <v>0</v>
      </c>
      <c r="CZ6" s="6">
        <f>-((IF($CV6="Teknisk/adm. bistand/Feltassistent",IF(Budsjett!AS6*(1+Tabeller!$I$76)&gt;Tabeller!L$69,Tabeller!L$69,Budsjett!AS6*(1+Tabeller!$I$76)),0)+(IF($CV6="Forsker - professor",Tabeller!L$69*L6,0)+IF($CV6="Prosjektleder/adm.leder",Tabeller!L$68*L6,0)+IF($CV6="Forsker - 1.aman.",Tabeller!L$70*L6,0)+IF($CV6="Gjesteforsker",Tabeller!L$72*L6,0)+IF($CV6="Postdoktor / forsker",Tabeller!L$73*L6,0)+IF($CV6="Stipendiat",Tabeller!L$74*L6,0)+IF($CV6="Forsker (rundsum)",Tabeller!L$71*L6,0)+IF($CV6="Vit.ass",Tabeller!L$75*L6,0))/12))</f>
        <v>0</v>
      </c>
      <c r="DA6" s="6">
        <f>-((IF($CV6="Teknisk/adm. bistand/Feltassistent",IF(Budsjett!AT6*(1+Tabeller!$I$76)&gt;Tabeller!M$69,Tabeller!M$69,Budsjett!AT6*(1+Tabeller!$I$76)),0)+(IF($CV6="Forsker - professor",Tabeller!M$69*M6,0)+IF($CV6="Prosjektleder/adm.leder",Tabeller!M$68*M6,0)+IF($CV6="Forsker - 1.aman.",Tabeller!M$70*M6,0)+IF($CV6="Gjesteforsker",Tabeller!M$72*M6,0)+IF($CV6="Postdoktor / forsker",Tabeller!M$73*M6,0)+IF($CV6="Stipendiat",Tabeller!M$74*M6,0)+IF($CV6="Forsker (rundsum)",Tabeller!M$71*M6,0)+IF($CV6="Vit.ass",Tabeller!M$75*M6,0))/12))</f>
        <v>0</v>
      </c>
      <c r="DB6" s="6">
        <f>-((IF($CV6="Teknisk/adm. bistand/Feltassistent",IF(Budsjett!AU6*(1+Tabeller!$I$76)&gt;Tabeller!N$69,Tabeller!N$69,Budsjett!AU6*(1+Tabeller!$I$76)),0)+(IF($CV6="Forsker - professor",Tabeller!N$69*N6,0)+IF($CV6="Prosjektleder/adm.leder",Tabeller!N$68*N6,0)+IF($CV6="Forsker - 1.aman.",Tabeller!N$70*N6,0)+IF($CV6="Gjesteforsker",Tabeller!N$72*N6,0)+IF($CV6="Postdoktor / forsker",Tabeller!N$73*N6,0)+IF($CV6="Stipendiat",Tabeller!N$74*N6,0)+IF($CV6="Forsker (rundsum)",Tabeller!N$71*N6,0)+IF($CV6="Vit.ass",Tabeller!N$75*N6,0))/12))</f>
        <v>0</v>
      </c>
      <c r="DC6" s="6">
        <f>-((IF($CV6="Teknisk/adm. bistand/Feltassistent",IF(Budsjett!AV6*(1+Tabeller!$I$76)&gt;Tabeller!O$69,Tabeller!O$69,Budsjett!AV6*(1+Tabeller!$I$76)),0)+(IF($CV6="Forsker - professor",Tabeller!O$69*O6,0)+IF($CV6="Prosjektleder/adm.leder",Tabeller!O$68*O6,0)+IF($CV6="Forsker - 1.aman.",Tabeller!O$70*O6,0)+IF($CV6="Gjesteforsker",Tabeller!O$72*O6,0)+IF($CV6="Postdoktor / forsker",Tabeller!O$73*O6,0)+IF($CV6="Stipendiat",Tabeller!O$74*O6,0)+IF($CV6="Forsker (rundsum)",Tabeller!O$71*O6,0)+IF($CV6="Vit.ass",Tabeller!O$75*O6,0))/12))</f>
        <v>0</v>
      </c>
      <c r="DD6" s="6">
        <f>-((IF($CV6="Teknisk/adm. bistand/Feltassistent",IF(Budsjett!AW6*(1+Tabeller!$I$76)&gt;Tabeller!P$69,Tabeller!P$69,Budsjett!AW6*(1+Tabeller!$I$76)),0)+(IF($CV6="Forsker - professor",Tabeller!P$69*P6,0)+IF($CV6="Prosjektleder/adm.leder",Tabeller!P$68*P6,0)+IF($CV6="Forsker - 1.aman.",Tabeller!P$70*P6,0)+IF($CV6="Gjesteforsker",Tabeller!P$72*P6,0)+IF($CV6="Postdoktor / forsker",Tabeller!P$73*P6,0)+IF($CV6="Stipendiat",Tabeller!P$74*P6,0)+IF($CV6="Forsker (rundsum)",Tabeller!P$71*P6,0)+IF($CV6="Vit.ass",Tabeller!P$75*P6,0))/12))</f>
        <v>0</v>
      </c>
      <c r="DE6" s="6">
        <f>-((IF($CV6="Teknisk/adm. bistand/Feltassistent",IF(Budsjett!AX6*(1+Tabeller!$I$76)&gt;Tabeller!Q$69,Tabeller!Q$69,Budsjett!AX6*(1+Tabeller!$I$76)),0)+(IF($CV6="Forsker - professor",Tabeller!Q$69*Q6,0)+IF($CV6="Prosjektleder/adm.leder",Tabeller!Q$68*Q6,0)+IF($CV6="Forsker - 1.aman.",Tabeller!Q$70*Q6,0)+IF($CV6="Gjesteforsker",Tabeller!Q$72*Q6,0)+IF($CV6="Postdoktor / forsker",Tabeller!Q$73*Q6,0)+IF($CV6="Stipendiat",Tabeller!Q$74*Q6,0)+IF($CV6="Forsker (rundsum)",Tabeller!Q$71*Q6,0)+IF($CV6="Vit.ass",Tabeller!Q$75*Q6,0))/12))</f>
        <v>0</v>
      </c>
      <c r="DF6" s="6">
        <f>-((IF($CV6="Teknisk/adm. bistand/Feltassistent",IF(Budsjett!AY6*(1+Tabeller!$I$76)&gt;Tabeller!R$69,Tabeller!R$69,Budsjett!AY6*(1+Tabeller!$I$76)),0)+(IF($CV6="Forsker - professor",Tabeller!R$69*R6,0)+IF($CV6="Prosjektleder/adm.leder",Tabeller!R$68*R6,0)+IF($CV6="Forsker - 1.aman.",Tabeller!R$70*R6,0)+IF($CV6="Gjesteforsker",Tabeller!R$72*R6,0)+IF($CV6="Postdoktor / forsker",Tabeller!R$73*R6,0)+IF($CV6="Stipendiat",Tabeller!R$74*R6,0)+IF($CV6="Forsker (rundsum)",Tabeller!R$71*R6,0)+IF($CV6="Vit.ass",Tabeller!R$75*R6,0))/12))</f>
        <v>0</v>
      </c>
      <c r="DG6" s="6">
        <f>-((IF($CV6="Teknisk/adm. bistand/Feltassistent",IF(Budsjett!AZ6*(1+Tabeller!$I$76)&gt;Tabeller!S$69,Tabeller!S$69,Budsjett!AZ6*(1+Tabeller!$I$76)),0)+(IF($CV6="Forsker - professor",Tabeller!S$69*S6,0)+IF($CV6="Prosjektleder/adm.leder",Tabeller!S$68*S6,0)+IF($CV6="Forsker - 1.aman.",Tabeller!S$70*S6,0)+IF($CV6="Gjesteforsker",Tabeller!S$72*S6,0)+IF($CV6="Postdoktor / forsker",Tabeller!S$73*S6,0)+IF($CV6="Stipendiat",Tabeller!S$74*S6,0)+IF($CV6="Forsker (rundsum)",Tabeller!S$71*S6,0)+IF($CV6="Vit.ass",Tabeller!S$75*S6,0))/12))</f>
        <v>0</v>
      </c>
      <c r="DH6" s="6">
        <f>-((IF($CV6="Teknisk/adm. bistand/Feltassistent",IF(Budsjett!BA6*(1+Tabeller!$I$76)&gt;Tabeller!T$69,Tabeller!T$69,Budsjett!BA6*(1+Tabeller!$I$76)),0)+(IF($CV6="Forsker - professor",Tabeller!T$69*T6,0)+IF($CV6="Prosjektleder/adm.leder",Tabeller!T$68*T6,0)+IF($CV6="Forsker - 1.aman.",Tabeller!T$70*T6,0)+IF($CV6="Gjesteforsker",Tabeller!T$72*T6,0)+IF($CV6="Postdoktor / forsker",Tabeller!T$73*T6,0)+IF($CV6="Stipendiat",Tabeller!T$74*T6,0)+IF($CV6="Forsker (rundsum)",Tabeller!T$71*T6,0)+IF($CV6="Vit.ass",Tabeller!T$75*T6,0))/12))</f>
        <v>0</v>
      </c>
      <c r="DI6" s="6">
        <f>-((IF($CV6="Teknisk/adm. bistand/Feltassistent",IF(Budsjett!BB6*(1+Tabeller!$I$76)&gt;Tabeller!U$69,Tabeller!U$69,Budsjett!BB6*(1+Tabeller!$I$76)),0)+(IF($CV6="Forsker - professor",Tabeller!U$69*U6,0)+IF($CV6="Prosjektleder/adm.leder",Tabeller!U$68*U6,0)+IF($CV6="Forsker - 1.aman.",Tabeller!U$70*U6,0)+IF($CV6="Gjesteforsker",Tabeller!U$72*U6,0)+IF($CV6="Postdoktor / forsker",Tabeller!U$73*U6,0)+IF($CV6="Stipendiat",Tabeller!U$74*U6,0)+IF($CV6="Forsker (rundsum)",Tabeller!U$71*U6,0)+IF($CV6="Vit.ass",Tabeller!U$75*U6,0))/12))</f>
        <v>0</v>
      </c>
      <c r="DJ6" s="8">
        <f t="shared" ref="DJ6" si="79">SUM(CW6:DI6)</f>
        <v>0</v>
      </c>
      <c r="DM6" s="47">
        <f t="shared" ref="DM6" si="80">CV6</f>
        <v>0</v>
      </c>
      <c r="DN6" s="6">
        <f t="shared" si="46"/>
        <v>0</v>
      </c>
      <c r="DO6" s="6">
        <f t="shared" si="46"/>
        <v>0</v>
      </c>
      <c r="DP6" s="6">
        <f t="shared" si="46"/>
        <v>0</v>
      </c>
      <c r="DQ6" s="6">
        <f t="shared" si="46"/>
        <v>0</v>
      </c>
      <c r="DR6" s="6">
        <f t="shared" si="46"/>
        <v>0</v>
      </c>
      <c r="DS6" s="6">
        <f t="shared" si="46"/>
        <v>0</v>
      </c>
      <c r="DT6" s="6">
        <f t="shared" si="46"/>
        <v>0</v>
      </c>
      <c r="DU6" s="6">
        <f t="shared" si="46"/>
        <v>0</v>
      </c>
      <c r="DV6" s="6">
        <f t="shared" si="46"/>
        <v>0</v>
      </c>
      <c r="DW6" s="6">
        <f t="shared" si="46"/>
        <v>0</v>
      </c>
      <c r="DX6" s="6">
        <f t="shared" si="46"/>
        <v>0</v>
      </c>
      <c r="DY6" s="6">
        <f t="shared" si="46"/>
        <v>0</v>
      </c>
      <c r="DZ6" s="6">
        <f t="shared" si="46"/>
        <v>0</v>
      </c>
      <c r="EA6" s="8">
        <f t="shared" ref="EA6" si="81">SUM(DN6:DZ6)</f>
        <v>0</v>
      </c>
      <c r="EC6" s="47">
        <f t="shared" ref="EC6" si="82">DM6</f>
        <v>0</v>
      </c>
      <c r="ED6" s="6">
        <f t="shared" si="47"/>
        <v>0</v>
      </c>
      <c r="EE6" s="6">
        <f t="shared" si="47"/>
        <v>0</v>
      </c>
      <c r="EF6" s="6">
        <f t="shared" si="47"/>
        <v>0</v>
      </c>
      <c r="EG6" s="6">
        <f t="shared" si="47"/>
        <v>0</v>
      </c>
      <c r="EH6" s="6">
        <f t="shared" si="47"/>
        <v>0</v>
      </c>
      <c r="EI6" s="6">
        <f t="shared" si="47"/>
        <v>0</v>
      </c>
      <c r="EJ6" s="6">
        <f t="shared" si="47"/>
        <v>0</v>
      </c>
      <c r="EK6" s="6">
        <f t="shared" si="47"/>
        <v>0</v>
      </c>
      <c r="EL6" s="6">
        <f t="shared" si="47"/>
        <v>0</v>
      </c>
      <c r="EM6" s="6">
        <f t="shared" si="47"/>
        <v>0</v>
      </c>
      <c r="EN6" s="6">
        <f t="shared" si="47"/>
        <v>0</v>
      </c>
      <c r="EO6" s="6">
        <f t="shared" si="47"/>
        <v>0</v>
      </c>
      <c r="EP6" s="6">
        <f t="shared" si="47"/>
        <v>0</v>
      </c>
      <c r="EQ6" s="8">
        <f t="shared" ref="EQ6" si="83">SUM(ED6:EP6)</f>
        <v>0</v>
      </c>
      <c r="ES6" s="47">
        <f t="shared" ref="ES6" si="84">EC6</f>
        <v>0</v>
      </c>
      <c r="ET6" s="6">
        <f t="shared" si="48"/>
        <v>0</v>
      </c>
      <c r="EU6" s="6">
        <f t="shared" si="48"/>
        <v>0</v>
      </c>
      <c r="EV6" s="6">
        <f t="shared" si="48"/>
        <v>0</v>
      </c>
      <c r="EW6" s="6">
        <f t="shared" si="48"/>
        <v>0</v>
      </c>
      <c r="EX6" s="6">
        <f t="shared" si="48"/>
        <v>0</v>
      </c>
      <c r="EY6" s="6">
        <f t="shared" si="48"/>
        <v>0</v>
      </c>
      <c r="EZ6" s="6">
        <f t="shared" si="48"/>
        <v>0</v>
      </c>
      <c r="FA6" s="6">
        <f t="shared" si="48"/>
        <v>0</v>
      </c>
      <c r="FB6" s="6">
        <f t="shared" si="48"/>
        <v>0</v>
      </c>
      <c r="FC6" s="6">
        <f t="shared" si="48"/>
        <v>0</v>
      </c>
      <c r="FD6" s="6">
        <f t="shared" si="48"/>
        <v>0</v>
      </c>
      <c r="FE6" s="6">
        <f t="shared" si="48"/>
        <v>0</v>
      </c>
      <c r="FF6" s="6">
        <f t="shared" si="48"/>
        <v>0</v>
      </c>
      <c r="FG6" s="8">
        <f t="shared" ref="FG6" si="85">SUM(ET6:FF6)</f>
        <v>0</v>
      </c>
      <c r="FI6" s="47">
        <f t="shared" ref="FI6" si="86">ES6</f>
        <v>0</v>
      </c>
      <c r="FJ6" s="6">
        <f t="shared" si="49"/>
        <v>0</v>
      </c>
      <c r="FK6" s="6">
        <f t="shared" si="49"/>
        <v>0</v>
      </c>
      <c r="FL6" s="6">
        <f t="shared" si="49"/>
        <v>0</v>
      </c>
      <c r="FM6" s="6">
        <f t="shared" si="49"/>
        <v>0</v>
      </c>
      <c r="FN6" s="6">
        <f t="shared" si="49"/>
        <v>0</v>
      </c>
      <c r="FO6" s="6">
        <f t="shared" si="49"/>
        <v>0</v>
      </c>
      <c r="FP6" s="6">
        <f t="shared" si="49"/>
        <v>0</v>
      </c>
      <c r="FQ6" s="6">
        <f t="shared" si="49"/>
        <v>0</v>
      </c>
      <c r="FR6" s="6">
        <f t="shared" si="49"/>
        <v>0</v>
      </c>
      <c r="FS6" s="6">
        <f t="shared" si="49"/>
        <v>0</v>
      </c>
      <c r="FT6" s="6">
        <f t="shared" si="49"/>
        <v>0</v>
      </c>
      <c r="FU6" s="6">
        <f t="shared" si="49"/>
        <v>0</v>
      </c>
      <c r="FV6" s="6">
        <f t="shared" si="49"/>
        <v>0</v>
      </c>
      <c r="FW6" s="8">
        <f t="shared" ref="FW6" si="87">SUM(FJ6:FV6)</f>
        <v>0</v>
      </c>
      <c r="FZ6" s="47">
        <f t="shared" ref="FZ6" si="88">FI6</f>
        <v>0</v>
      </c>
      <c r="GA6" s="6"/>
      <c r="GB6" s="6"/>
      <c r="GC6" s="6"/>
      <c r="GD6" s="6"/>
      <c r="GE6" s="6"/>
      <c r="GF6" s="6"/>
      <c r="GG6" s="6"/>
      <c r="GH6" s="6"/>
      <c r="GI6" s="6"/>
      <c r="GJ6" s="6"/>
      <c r="GK6" s="6"/>
      <c r="GL6" s="6"/>
      <c r="GM6" s="6"/>
      <c r="GN6" s="8">
        <f t="shared" ref="GN6" si="89">SUM(GA6:GM6)</f>
        <v>0</v>
      </c>
      <c r="GQ6" s="518">
        <f>IF(Registrering!$B$29="Prosjekter som foregår i UiOs lokaler",IF($B6="Teknisk/adm. bistand/Feltassistent",(I6/12)*Tabeller!J$11,(I6/12)*Tabeller!J$10),IF($B6="Teknisk/adm. bistand/Feltassistent",(I6/12)*Tabeller!J$13,(I6/12)*Tabeller!J$12))</f>
        <v>0</v>
      </c>
      <c r="GR6" s="518">
        <f>IF(Registrering!$B$29="Prosjekter som foregår i UiOs lokaler",IF($B6="Teknisk/adm. bistand/Feltassistent",(J6/12)*Tabeller!K$11,(J6/12)*Tabeller!K$10),IF($B6="Teknisk/adm. bistand/Feltassistent",(J6/12)*Tabeller!K$13,(J6/12)*Tabeller!K$12))</f>
        <v>0</v>
      </c>
      <c r="GS6" s="518">
        <f>IF(Registrering!$B$29="Prosjekter som foregår i UiOs lokaler",IF($B6="Teknisk/adm. bistand/Feltassistent",(K6/12)*Tabeller!L$11,(K6/12)*Tabeller!L$10),IF($B6="Teknisk/adm. bistand/Feltassistent",(K6/12)*Tabeller!L$13,(K6/12)*Tabeller!L$12))</f>
        <v>0</v>
      </c>
      <c r="GT6" s="518">
        <f>IF(Registrering!$B$29="Prosjekter som foregår i UiOs lokaler",IF($B6="Teknisk/adm. bistand/Feltassistent",(L6/12)*Tabeller!M$11,(L6/12)*Tabeller!M$10),IF($B6="Teknisk/adm. bistand/Feltassistent",(L6/12)*Tabeller!M$13,(L6/12)*Tabeller!M$12))</f>
        <v>0</v>
      </c>
      <c r="GU6" s="518">
        <f>IF(Registrering!$B$29="Prosjekter som foregår i UiOs lokaler",IF($B6="Teknisk/adm. bistand/Feltassistent",(M6/12)*Tabeller!N$11,(M6/12)*Tabeller!N$10),IF($B6="Teknisk/adm. bistand/Feltassistent",(M6/12)*Tabeller!N$13,(M6/12)*Tabeller!N$12))</f>
        <v>0</v>
      </c>
      <c r="GV6" s="518">
        <f>IF(Registrering!$B$29="Prosjekter som foregår i UiOs lokaler",IF($B6="Teknisk/adm. bistand/Feltassistent",(N6/12)*Tabeller!O$11,(N6/12)*Tabeller!O$10),IF($B6="Teknisk/adm. bistand/Feltassistent",(N6/12)*Tabeller!O$13,(N6/12)*Tabeller!O$12))</f>
        <v>0</v>
      </c>
      <c r="GW6" s="518">
        <f>IF(Registrering!$B$29="Prosjekter som foregår i UiOs lokaler",IF($B6="Teknisk/adm. bistand/Feltassistent",(O6/12)*Tabeller!P$11,(O6/12)*Tabeller!P$10),IF($B6="Teknisk/adm. bistand/Feltassistent",(O6/12)*Tabeller!P$13,(O6/12)*Tabeller!P$12))</f>
        <v>0</v>
      </c>
      <c r="GX6" s="518">
        <f>IF(Registrering!$B$29="Prosjekter som foregår i UiOs lokaler",IF($B6="Teknisk/adm. bistand/Feltassistent",(P6/12)*Tabeller!Q$11,(P6/12)*Tabeller!Q$10),IF($B6="Teknisk/adm. bistand/Feltassistent",(P6/12)*Tabeller!Q$13,(P6/12)*Tabeller!Q$12))</f>
        <v>0</v>
      </c>
      <c r="GY6" s="518">
        <f>IF(Registrering!$B$29="Prosjekter som foregår i UiOs lokaler",IF($B6="Teknisk/adm. bistand/Feltassistent",(Q6/12)*Tabeller!R$11,(Q6/12)*Tabeller!R$10),IF($B6="Teknisk/adm. bistand/Feltassistent",(Q6/12)*Tabeller!R$13,(Q6/12)*Tabeller!R$12))</f>
        <v>0</v>
      </c>
      <c r="GZ6" s="518">
        <f>IF(Registrering!$B$29="Prosjekter som foregår i UiOs lokaler",IF($B6="Teknisk/adm. bistand/Feltassistent",(R6/12)*Tabeller!S$11,(R6/12)*Tabeller!S$10),IF($B6="Teknisk/adm. bistand/Feltassistent",(R6/12)*Tabeller!S$13,(R6/12)*Tabeller!S$12))</f>
        <v>0</v>
      </c>
      <c r="HA6" s="518">
        <f>IF(Registrering!$B$29="Prosjekter som foregår i UiOs lokaler",IF($B6="Teknisk/adm. bistand/Feltassistent",(S6/12)*Tabeller!T$11,(S6/12)*Tabeller!T$10),IF($B6="Teknisk/adm. bistand/Feltassistent",(S6/12)*Tabeller!T$13,(S6/12)*Tabeller!T$12))</f>
        <v>0</v>
      </c>
      <c r="HB6" s="518">
        <f>IF(Registrering!$B$29="Prosjekter som foregår i UiOs lokaler",IF($B6="Teknisk/adm. bistand/Feltassistent",(T6/12)*Tabeller!U$11,(T6/12)*Tabeller!U$10),IF($B6="Teknisk/adm. bistand/Feltassistent",(T6/12)*Tabeller!U$13,(T6/12)*Tabeller!U$12))</f>
        <v>0</v>
      </c>
      <c r="HC6" s="518">
        <f>IF(Registrering!$B$29="Prosjekter som foregår i UiOs lokaler",IF($B6="Teknisk/adm. bistand/Feltassistent",(U6/12)*Tabeller!V$11,(U6/12)*Tabeller!V$10),IF($B6="Teknisk/adm. bistand/Feltassistent",(U6/12)*Tabeller!V$13,(U6/12)*Tabeller!V$12))</f>
        <v>0</v>
      </c>
    </row>
    <row r="7" spans="1:211" ht="15" x14ac:dyDescent="0.25">
      <c r="B7" s="235"/>
      <c r="C7" s="422"/>
      <c r="D7" s="422">
        <f t="shared" si="39"/>
        <v>0</v>
      </c>
      <c r="E7" s="58">
        <f t="shared" ref="E7:E9" si="90">SUM(I7:U7)/12</f>
        <v>0</v>
      </c>
      <c r="F7" s="595"/>
      <c r="G7" s="596"/>
      <c r="H7" s="595"/>
      <c r="I7" s="597"/>
      <c r="J7" s="597"/>
      <c r="K7" s="597"/>
      <c r="L7" s="597"/>
      <c r="M7" s="597"/>
      <c r="N7" s="597"/>
      <c r="O7" s="597"/>
      <c r="P7" s="597"/>
      <c r="Q7" s="597"/>
      <c r="R7" s="597"/>
      <c r="S7" s="597"/>
      <c r="T7" s="597"/>
      <c r="U7" s="597"/>
      <c r="AE7" s="6">
        <f t="shared" ref="AE7:AE9" si="91">G7</f>
        <v>0</v>
      </c>
      <c r="AF7" s="6">
        <f>AE7*Tabeller!$I$49</f>
        <v>0</v>
      </c>
      <c r="AG7" s="6">
        <f t="shared" ref="AG7:AG9" si="92">IF(AE7&gt;0,(AF7-400)/52*47,0)</f>
        <v>0</v>
      </c>
      <c r="AH7" s="88">
        <f>AG7*Tabeller!$H$40</f>
        <v>0</v>
      </c>
      <c r="AI7" s="6">
        <f>SUM(AG7:AH7,AJ7)*Tabeller!$H$42</f>
        <v>0</v>
      </c>
      <c r="AJ7" s="6">
        <f>AF7*Tabeller!$H$41</f>
        <v>0</v>
      </c>
      <c r="AK7" s="6">
        <f t="shared" ref="AK7:AK9" si="93">SUM(AG7:AJ7)</f>
        <v>0</v>
      </c>
      <c r="AL7" s="6">
        <f>AK7+(IF(B7="Teknisk adm bistand",Registrering!$E$51,Registrering!$B$51))</f>
        <v>0</v>
      </c>
      <c r="AM7" s="6">
        <f>AL7/Tabeller!$H$5</f>
        <v>0</v>
      </c>
      <c r="AN7" s="30"/>
      <c r="AP7" s="6">
        <f>((I7*Budsjett!$AK7))/12</f>
        <v>0</v>
      </c>
      <c r="AQ7" s="6">
        <f>((J7*Budsjett!$AK7)*(Tabeller!J$49))/12</f>
        <v>0</v>
      </c>
      <c r="AR7" s="6">
        <f>((K7*Budsjett!$AK7)*(Tabeller!K$49))/12</f>
        <v>0</v>
      </c>
      <c r="AS7" s="6">
        <f>((L7*Budsjett!$AK7)*(Tabeller!L$49))/12</f>
        <v>0</v>
      </c>
      <c r="AT7" s="6">
        <f>((M7*Budsjett!$AK7)*(Tabeller!M$49))/12</f>
        <v>0</v>
      </c>
      <c r="AU7" s="6">
        <f>((N7*Budsjett!$AK7)*(Tabeller!N$49))/12</f>
        <v>0</v>
      </c>
      <c r="AV7" s="6">
        <f>((O7*Budsjett!$AK7)*(Tabeller!O$49))/12</f>
        <v>0</v>
      </c>
      <c r="AW7" s="6">
        <f>((P7*Budsjett!$AK7)*(Tabeller!P$49))/12</f>
        <v>0</v>
      </c>
      <c r="AX7" s="6">
        <f>((Q7*Budsjett!$AK7)*(Tabeller!Q$49))/12</f>
        <v>0</v>
      </c>
      <c r="AY7" s="6">
        <f>((R7*Budsjett!$AK7)*(Tabeller!R$49))/12</f>
        <v>0</v>
      </c>
      <c r="AZ7" s="6">
        <f>((S7*Budsjett!$AK7)*(Tabeller!S$49))/12</f>
        <v>0</v>
      </c>
      <c r="BA7" s="6">
        <f>((T7*Budsjett!$AK7)*(Tabeller!T$49))/12</f>
        <v>0</v>
      </c>
      <c r="BB7" s="6">
        <f>((U7*Budsjett!$AK7)*(Tabeller!U$49))/12</f>
        <v>0</v>
      </c>
      <c r="BD7" s="6">
        <f>IFERROR(IF(#REF!&gt;#REF!,BS7,GQ7),0)</f>
        <v>0</v>
      </c>
      <c r="BE7" s="6">
        <f>IFERROR(IF(#REF!&gt;#REF!,BT7,GR7),0)</f>
        <v>0</v>
      </c>
      <c r="BF7" s="6">
        <f>IFERROR(IF(#REF!&gt;#REF!,BU7,GS7),0)</f>
        <v>0</v>
      </c>
      <c r="BG7" s="6">
        <f>IFERROR(IF(#REF!&gt;#REF!,BV7,GT7),0)</f>
        <v>0</v>
      </c>
      <c r="BH7" s="6">
        <f>IFERROR(IF(#REF!&gt;#REF!,BW7,GU7),0)</f>
        <v>0</v>
      </c>
      <c r="BI7" s="6">
        <f>IFERROR(IF(#REF!&gt;#REF!,BX7,GV7),0)</f>
        <v>0</v>
      </c>
      <c r="BJ7" s="6">
        <f>IFERROR(IF(#REF!&gt;#REF!,BY7,GW7),0)</f>
        <v>0</v>
      </c>
      <c r="BK7" s="6">
        <f>IFERROR(IF(#REF!&gt;#REF!,BZ7,GX7),0)</f>
        <v>0</v>
      </c>
      <c r="BL7" s="6">
        <f>IFERROR(IF(#REF!&gt;#REF!,CA7,GY7),0)</f>
        <v>0</v>
      </c>
      <c r="BM7" s="6">
        <f>IFERROR(IF(#REF!&gt;#REF!,CB7,GZ7),0)</f>
        <v>0</v>
      </c>
      <c r="BN7" s="6">
        <f>IFERROR(IF(#REF!&gt;#REF!,CC7,HA7),0)</f>
        <v>0</v>
      </c>
      <c r="BO7" s="6">
        <f>IFERROR(IF(#REF!&gt;#REF!,CD7,HB7),0)</f>
        <v>0</v>
      </c>
      <c r="BP7" s="6">
        <f>IFERROR(IF(#REF!&gt;#REF!,CE7,HC7),0)</f>
        <v>0</v>
      </c>
      <c r="BS7" s="6">
        <f>IFERROR(IF(#REF!=#REF!,AP7*#REF!,AP7*Budsjett!#REF!),0)</f>
        <v>0</v>
      </c>
      <c r="BT7" s="6">
        <f>IFERROR(IF(#REF!=#REF!,AQ7*#REF!,AQ7*Budsjett!#REF!),0)</f>
        <v>0</v>
      </c>
      <c r="BU7" s="6">
        <f>IFERROR(IF(#REF!=#REF!,AR7*#REF!,AR7*Budsjett!#REF!),0)</f>
        <v>0</v>
      </c>
      <c r="BV7" s="6">
        <f>IFERROR(IF(#REF!=#REF!,AS7*#REF!,AS7*Budsjett!#REF!),0)</f>
        <v>0</v>
      </c>
      <c r="BW7" s="6">
        <f>IFERROR(IF(#REF!=#REF!,AT7*#REF!,AT7*Budsjett!#REF!),0)</f>
        <v>0</v>
      </c>
      <c r="BX7" s="6">
        <f>IFERROR(IF(#REF!=#REF!,AU7*#REF!,AU7*Budsjett!#REF!),0)</f>
        <v>0</v>
      </c>
      <c r="BY7" s="6">
        <f>IFERROR(IF(#REF!=#REF!,AV7*#REF!,AV7*Budsjett!#REF!),0)</f>
        <v>0</v>
      </c>
      <c r="BZ7" s="6">
        <f>IFERROR(IF(#REF!=#REF!,AW7*#REF!,AW7*Budsjett!#REF!),0)</f>
        <v>0</v>
      </c>
      <c r="CA7" s="6">
        <f>IFERROR(IF(#REF!=#REF!,AX7*#REF!,AX7*Budsjett!#REF!),0)</f>
        <v>0</v>
      </c>
      <c r="CB7" s="6">
        <f>IFERROR(IF(#REF!=#REF!,AY7*#REF!,AY7*Budsjett!#REF!),0)</f>
        <v>0</v>
      </c>
      <c r="CC7" s="6">
        <f>IFERROR(IF(#REF!=#REF!,AZ7*#REF!,AZ7*Budsjett!#REF!),0)</f>
        <v>0</v>
      </c>
      <c r="CD7" s="6">
        <f>IFERROR(IF(#REF!=#REF!,BA7*#REF!,BA7*Budsjett!#REF!),0)</f>
        <v>0</v>
      </c>
      <c r="CE7" s="6">
        <f>IFERROR(IF(#REF!=#REF!,BB7*#REF!,BB7*Budsjett!#REF!),0)</f>
        <v>0</v>
      </c>
      <c r="CH7" s="6">
        <f t="shared" ref="CH7:CH9" si="94">BD7-BS7</f>
        <v>0</v>
      </c>
      <c r="CI7" s="6">
        <f t="shared" ref="CI7:CI9" si="95">BE7-BT7</f>
        <v>0</v>
      </c>
      <c r="CJ7" s="6">
        <f t="shared" ref="CJ7:CJ9" si="96">BF7-BU7</f>
        <v>0</v>
      </c>
      <c r="CK7" s="6">
        <f t="shared" ref="CK7:CK9" si="97">BG7-BV7</f>
        <v>0</v>
      </c>
      <c r="CL7" s="6">
        <f t="shared" ref="CL7:CL9" si="98">BH7-BW7</f>
        <v>0</v>
      </c>
      <c r="CM7" s="6">
        <f t="shared" ref="CM7:CM9" si="99">BI7-BX7</f>
        <v>0</v>
      </c>
      <c r="CN7" s="6">
        <f t="shared" ref="CN7:CN9" si="100">BJ7-BY7</f>
        <v>0</v>
      </c>
      <c r="CO7" s="6">
        <f t="shared" ref="CO7:CO9" si="101">BK7-BZ7</f>
        <v>0</v>
      </c>
      <c r="CP7" s="6">
        <f t="shared" ref="CP7:CP9" si="102">BL7-CA7</f>
        <v>0</v>
      </c>
      <c r="CQ7" s="6">
        <f t="shared" ref="CQ7:CQ9" si="103">BM7-CB7</f>
        <v>0</v>
      </c>
      <c r="CR7" s="6">
        <f t="shared" ref="CR7:CR9" si="104">BN7-CC7</f>
        <v>0</v>
      </c>
      <c r="CS7" s="6">
        <f t="shared" ref="CS7:CS9" si="105">BO7-CD7</f>
        <v>0</v>
      </c>
      <c r="CT7" s="6">
        <f t="shared" ref="CT7:CT9" si="106">BP7-CE7</f>
        <v>0</v>
      </c>
      <c r="CV7" s="47">
        <f>B7</f>
        <v>0</v>
      </c>
      <c r="CW7" s="6">
        <f>-((IF($CV7="Teknisk/adm. bistand/Feltassistent",IF(Budsjett!AP7*(1+Tabeller!$I$76)&gt;Tabeller!I$69,Tabeller!I$69,Budsjett!AP7*(1+Tabeller!$I$76)),0)+(IF($CV7="Forsker - professor",Tabeller!I$69*I7,0)+IF($CV7="Prosjektleder/adm.leder",Tabeller!I$68*I7,0)+IF($CV7="Forsker - 1.aman.",Tabeller!I$70*I7,0)+IF($CV7="Gjesteforsker",Tabeller!I$72*I7,0)+IF($CV7="Postdoktor / forsker",Tabeller!I$73*I7,0)+IF($CV7="Stipendiat",Tabeller!I$74*I7,0)+IF($CV7="Forsker (rundsum)",Tabeller!I$71*I7,0)+IF($CV7="Vit.ass",Tabeller!I$75*I7,0))/12))</f>
        <v>0</v>
      </c>
      <c r="CX7" s="6">
        <f>-((IF($CV7="Teknisk/adm. bistand/Feltassistent",IF(Budsjett!AQ7*(1+Tabeller!$I$76)&gt;Tabeller!J$69,Tabeller!J$69,Budsjett!AQ7*(1+Tabeller!$I$76)),0)+(IF($CV7="Forsker - professor",Tabeller!J$69*J7,0)+IF($CV7="Prosjektleder/adm.leder",Tabeller!J$68*J7,0)+IF($CV7="Forsker - 1.aman.",Tabeller!J$70*J7,0)+IF($CV7="Gjesteforsker",Tabeller!J$72*J7,0)+IF($CV7="Postdoktor / forsker",Tabeller!J$73*J7,0)+IF($CV7="Stipendiat",Tabeller!J$74*J7,0)+IF($CV7="Forsker (rundsum)",Tabeller!J$71*J7,0)+IF($CV7="Vit.ass",Tabeller!J$75*J7,0))/12))</f>
        <v>0</v>
      </c>
      <c r="CY7" s="6">
        <f>-((IF($CV7="Teknisk/adm. bistand/Feltassistent",IF(Budsjett!AR7*(1+Tabeller!$I$76)&gt;Tabeller!K$69,Tabeller!K$69,Budsjett!AR7*(1+Tabeller!$I$76)),0)+(IF($CV7="Forsker - professor",Tabeller!K$69*K7,0)+IF($CV7="Prosjektleder/adm.leder",Tabeller!K$68*K7,0)+IF($CV7="Forsker - 1.aman.",Tabeller!K$70*K7,0)+IF($CV7="Gjesteforsker",Tabeller!K$72*K7,0)+IF($CV7="Postdoktor / forsker",Tabeller!K$73*K7,0)+IF($CV7="Stipendiat",Tabeller!K$74*K7,0)+IF($CV7="Forsker (rundsum)",Tabeller!K$71*K7,0)+IF($CV7="Vit.ass",Tabeller!K$75*K7,0))/12))</f>
        <v>0</v>
      </c>
      <c r="CZ7" s="6">
        <f>-((IF($CV7="Teknisk/adm. bistand/Feltassistent",IF(Budsjett!AS7*(1+Tabeller!$I$76)&gt;Tabeller!L$69,Tabeller!L$69,Budsjett!AS7*(1+Tabeller!$I$76)),0)+(IF($CV7="Forsker - professor",Tabeller!L$69*L7,0)+IF($CV7="Prosjektleder/adm.leder",Tabeller!L$68*L7,0)+IF($CV7="Forsker - 1.aman.",Tabeller!L$70*L7,0)+IF($CV7="Gjesteforsker",Tabeller!L$72*L7,0)+IF($CV7="Postdoktor / forsker",Tabeller!L$73*L7,0)+IF($CV7="Stipendiat",Tabeller!L$74*L7,0)+IF($CV7="Forsker (rundsum)",Tabeller!L$71*L7,0)+IF($CV7="Vit.ass",Tabeller!L$75*L7,0))/12))</f>
        <v>0</v>
      </c>
      <c r="DA7" s="6">
        <f>-((IF($CV7="Teknisk/adm. bistand/Feltassistent",IF(Budsjett!AT7*(1+Tabeller!$I$76)&gt;Tabeller!M$69,Tabeller!M$69,Budsjett!AT7*(1+Tabeller!$I$76)),0)+(IF($CV7="Forsker - professor",Tabeller!M$69*M7,0)+IF($CV7="Prosjektleder/adm.leder",Tabeller!M$68*M7,0)+IF($CV7="Forsker - 1.aman.",Tabeller!M$70*M7,0)+IF($CV7="Gjesteforsker",Tabeller!M$72*M7,0)+IF($CV7="Postdoktor / forsker",Tabeller!M$73*M7,0)+IF($CV7="Stipendiat",Tabeller!M$74*M7,0)+IF($CV7="Forsker (rundsum)",Tabeller!M$71*M7,0)+IF($CV7="Vit.ass",Tabeller!M$75*M7,0))/12))</f>
        <v>0</v>
      </c>
      <c r="DB7" s="6">
        <f>-((IF($CV7="Teknisk/adm. bistand/Feltassistent",IF(Budsjett!AU7*(1+Tabeller!$I$76)&gt;Tabeller!N$69,Tabeller!N$69,Budsjett!AU7*(1+Tabeller!$I$76)),0)+(IF($CV7="Forsker - professor",Tabeller!N$69*N7,0)+IF($CV7="Prosjektleder/adm.leder",Tabeller!N$68*N7,0)+IF($CV7="Forsker - 1.aman.",Tabeller!N$70*N7,0)+IF($CV7="Gjesteforsker",Tabeller!N$72*N7,0)+IF($CV7="Postdoktor / forsker",Tabeller!N$73*N7,0)+IF($CV7="Stipendiat",Tabeller!N$74*N7,0)+IF($CV7="Forsker (rundsum)",Tabeller!N$71*N7,0)+IF($CV7="Vit.ass",Tabeller!N$75*N7,0))/12))</f>
        <v>0</v>
      </c>
      <c r="DC7" s="6">
        <f>-((IF($CV7="Teknisk/adm. bistand/Feltassistent",IF(Budsjett!AV7*(1+Tabeller!$I$76)&gt;Tabeller!O$69,Tabeller!O$69,Budsjett!AV7*(1+Tabeller!$I$76)),0)+(IF($CV7="Forsker - professor",Tabeller!O$69*O7,0)+IF($CV7="Prosjektleder/adm.leder",Tabeller!O$68*O7,0)+IF($CV7="Forsker - 1.aman.",Tabeller!O$70*O7,0)+IF($CV7="Gjesteforsker",Tabeller!O$72*O7,0)+IF($CV7="Postdoktor / forsker",Tabeller!O$73*O7,0)+IF($CV7="Stipendiat",Tabeller!O$74*O7,0)+IF($CV7="Forsker (rundsum)",Tabeller!O$71*O7,0)+IF($CV7="Vit.ass",Tabeller!O$75*O7,0))/12))</f>
        <v>0</v>
      </c>
      <c r="DD7" s="6">
        <f>-((IF($CV7="Teknisk/adm. bistand/Feltassistent",IF(Budsjett!AW7*(1+Tabeller!$I$76)&gt;Tabeller!P$69,Tabeller!P$69,Budsjett!AW7*(1+Tabeller!$I$76)),0)+(IF($CV7="Forsker - professor",Tabeller!P$69*P7,0)+IF($CV7="Prosjektleder/adm.leder",Tabeller!P$68*P7,0)+IF($CV7="Forsker - 1.aman.",Tabeller!P$70*P7,0)+IF($CV7="Gjesteforsker",Tabeller!P$72*P7,0)+IF($CV7="Postdoktor / forsker",Tabeller!P$73*P7,0)+IF($CV7="Stipendiat",Tabeller!P$74*P7,0)+IF($CV7="Forsker (rundsum)",Tabeller!P$71*P7,0)+IF($CV7="Vit.ass",Tabeller!P$75*P7,0))/12))</f>
        <v>0</v>
      </c>
      <c r="DE7" s="6">
        <f>-((IF($CV7="Teknisk/adm. bistand/Feltassistent",IF(Budsjett!AX7*(1+Tabeller!$I$76)&gt;Tabeller!Q$69,Tabeller!Q$69,Budsjett!AX7*(1+Tabeller!$I$76)),0)+(IF($CV7="Forsker - professor",Tabeller!Q$69*Q7,0)+IF($CV7="Prosjektleder/adm.leder",Tabeller!Q$68*Q7,0)+IF($CV7="Forsker - 1.aman.",Tabeller!Q$70*Q7,0)+IF($CV7="Gjesteforsker",Tabeller!Q$72*Q7,0)+IF($CV7="Postdoktor / forsker",Tabeller!Q$73*Q7,0)+IF($CV7="Stipendiat",Tabeller!Q$74*Q7,0)+IF($CV7="Forsker (rundsum)",Tabeller!Q$71*Q7,0)+IF($CV7="Vit.ass",Tabeller!Q$75*Q7,0))/12))</f>
        <v>0</v>
      </c>
      <c r="DF7" s="6">
        <f>-((IF($CV7="Teknisk/adm. bistand/Feltassistent",IF(Budsjett!AY7*(1+Tabeller!$I$76)&gt;Tabeller!R$69,Tabeller!R$69,Budsjett!AY7*(1+Tabeller!$I$76)),0)+(IF($CV7="Forsker - professor",Tabeller!R$69*R7,0)+IF($CV7="Prosjektleder/adm.leder",Tabeller!R$68*R7,0)+IF($CV7="Forsker - 1.aman.",Tabeller!R$70*R7,0)+IF($CV7="Gjesteforsker",Tabeller!R$72*R7,0)+IF($CV7="Postdoktor / forsker",Tabeller!R$73*R7,0)+IF($CV7="Stipendiat",Tabeller!R$74*R7,0)+IF($CV7="Forsker (rundsum)",Tabeller!R$71*R7,0)+IF($CV7="Vit.ass",Tabeller!R$75*R7,0))/12))</f>
        <v>0</v>
      </c>
      <c r="DG7" s="6">
        <f>-((IF($CV7="Teknisk/adm. bistand/Feltassistent",IF(Budsjett!AZ7*(1+Tabeller!$I$76)&gt;Tabeller!S$69,Tabeller!S$69,Budsjett!AZ7*(1+Tabeller!$I$76)),0)+(IF($CV7="Forsker - professor",Tabeller!S$69*S7,0)+IF($CV7="Prosjektleder/adm.leder",Tabeller!S$68*S7,0)+IF($CV7="Forsker - 1.aman.",Tabeller!S$70*S7,0)+IF($CV7="Gjesteforsker",Tabeller!S$72*S7,0)+IF($CV7="Postdoktor / forsker",Tabeller!S$73*S7,0)+IF($CV7="Stipendiat",Tabeller!S$74*S7,0)+IF($CV7="Forsker (rundsum)",Tabeller!S$71*S7,0)+IF($CV7="Vit.ass",Tabeller!S$75*S7,0))/12))</f>
        <v>0</v>
      </c>
      <c r="DH7" s="6">
        <f>-((IF($CV7="Teknisk/adm. bistand/Feltassistent",IF(Budsjett!BA7*(1+Tabeller!$I$76)&gt;Tabeller!T$69,Tabeller!T$69,Budsjett!BA7*(1+Tabeller!$I$76)),0)+(IF($CV7="Forsker - professor",Tabeller!T$69*T7,0)+IF($CV7="Prosjektleder/adm.leder",Tabeller!T$68*T7,0)+IF($CV7="Forsker - 1.aman.",Tabeller!T$70*T7,0)+IF($CV7="Gjesteforsker",Tabeller!T$72*T7,0)+IF($CV7="Postdoktor / forsker",Tabeller!T$73*T7,0)+IF($CV7="Stipendiat",Tabeller!T$74*T7,0)+IF($CV7="Forsker (rundsum)",Tabeller!T$71*T7,0)+IF($CV7="Vit.ass",Tabeller!T$75*T7,0))/12))</f>
        <v>0</v>
      </c>
      <c r="DI7" s="6">
        <f>-((IF($CV7="Teknisk/adm. bistand/Feltassistent",IF(Budsjett!BB7*(1+Tabeller!$I$76)&gt;Tabeller!U$69,Tabeller!U$69,Budsjett!BB7*(1+Tabeller!$I$76)),0)+(IF($CV7="Forsker - professor",Tabeller!U$69*U7,0)+IF($CV7="Prosjektleder/adm.leder",Tabeller!U$68*U7,0)+IF($CV7="Forsker - 1.aman.",Tabeller!U$70*U7,0)+IF($CV7="Gjesteforsker",Tabeller!U$72*U7,0)+IF($CV7="Postdoktor / forsker",Tabeller!U$73*U7,0)+IF($CV7="Stipendiat",Tabeller!U$74*U7,0)+IF($CV7="Forsker (rundsum)",Tabeller!U$71*U7,0)+IF($CV7="Vit.ass",Tabeller!U$75*U7,0))/12))</f>
        <v>0</v>
      </c>
      <c r="DJ7" s="8">
        <f t="shared" ref="DJ7:DJ9" si="107">SUM(CW7:DI7)</f>
        <v>0</v>
      </c>
      <c r="DM7" s="47">
        <f t="shared" ref="DM7:DM9" si="108">CV7</f>
        <v>0</v>
      </c>
      <c r="DN7" s="6">
        <f t="shared" ref="DN7:DN9" si="109">IF($F7="NFR",CW7,0)</f>
        <v>0</v>
      </c>
      <c r="DO7" s="6">
        <f t="shared" ref="DO7:DO9" si="110">IF($F7="NFR",CX7,0)</f>
        <v>0</v>
      </c>
      <c r="DP7" s="6">
        <f t="shared" ref="DP7:DP9" si="111">IF($F7="NFR",CY7,0)</f>
        <v>0</v>
      </c>
      <c r="DQ7" s="6">
        <f t="shared" ref="DQ7:DQ9" si="112">IF($F7="NFR",CZ7,0)</f>
        <v>0</v>
      </c>
      <c r="DR7" s="6">
        <f t="shared" ref="DR7:DR9" si="113">IF($F7="NFR",DA7,0)</f>
        <v>0</v>
      </c>
      <c r="DS7" s="6">
        <f t="shared" ref="DS7:DS9" si="114">IF($F7="NFR",DB7,0)</f>
        <v>0</v>
      </c>
      <c r="DT7" s="6">
        <f t="shared" ref="DT7:DT9" si="115">IF($F7="NFR",DC7,0)</f>
        <v>0</v>
      </c>
      <c r="DU7" s="6">
        <f t="shared" ref="DU7:DU9" si="116">IF($F7="NFR",DD7,0)</f>
        <v>0</v>
      </c>
      <c r="DV7" s="6">
        <f t="shared" ref="DV7:DV9" si="117">IF($F7="NFR",DE7,0)</f>
        <v>0</v>
      </c>
      <c r="DW7" s="6">
        <f t="shared" ref="DW7:DW9" si="118">IF($F7="NFR",DF7,0)</f>
        <v>0</v>
      </c>
      <c r="DX7" s="6">
        <f t="shared" ref="DX7:DX9" si="119">IF($F7="NFR",DG7,0)</f>
        <v>0</v>
      </c>
      <c r="DY7" s="6">
        <f t="shared" ref="DY7:DY9" si="120">IF($F7="NFR",DH7,0)</f>
        <v>0</v>
      </c>
      <c r="DZ7" s="6">
        <f t="shared" ref="DZ7:DZ9" si="121">IF($F7="NFR",DI7,0)</f>
        <v>0</v>
      </c>
      <c r="EA7" s="8">
        <f t="shared" ref="EA7:EA9" si="122">SUM(DN7:DZ7)</f>
        <v>0</v>
      </c>
      <c r="EC7" s="47">
        <f t="shared" ref="EC7:EC9" si="123">DM7</f>
        <v>0</v>
      </c>
      <c r="ED7" s="6">
        <f t="shared" ref="ED7:ED9" si="124">IF($F7=$ED$1,CW7,0)</f>
        <v>0</v>
      </c>
      <c r="EE7" s="6">
        <f t="shared" ref="EE7:EE9" si="125">IF($F7=$ED$1,CX7,0)</f>
        <v>0</v>
      </c>
      <c r="EF7" s="6">
        <f t="shared" ref="EF7:EF9" si="126">IF($F7=$ED$1,CY7,0)</f>
        <v>0</v>
      </c>
      <c r="EG7" s="6">
        <f t="shared" ref="EG7:EG9" si="127">IF($F7=$ED$1,CZ7,0)</f>
        <v>0</v>
      </c>
      <c r="EH7" s="6">
        <f t="shared" ref="EH7:EH9" si="128">IF($F7=$ED$1,DA7,0)</f>
        <v>0</v>
      </c>
      <c r="EI7" s="6">
        <f t="shared" ref="EI7:EI9" si="129">IF($F7=$ED$1,DB7,0)</f>
        <v>0</v>
      </c>
      <c r="EJ7" s="6">
        <f t="shared" ref="EJ7:EJ9" si="130">IF($F7=$ED$1,DC7,0)</f>
        <v>0</v>
      </c>
      <c r="EK7" s="6">
        <f t="shared" ref="EK7:EK9" si="131">IF($F7=$ED$1,DD7,0)</f>
        <v>0</v>
      </c>
      <c r="EL7" s="6">
        <f t="shared" ref="EL7:EL9" si="132">IF($F7=$ED$1,DE7,0)</f>
        <v>0</v>
      </c>
      <c r="EM7" s="6">
        <f t="shared" ref="EM7:EM9" si="133">IF($F7=$ED$1,DF7,0)</f>
        <v>0</v>
      </c>
      <c r="EN7" s="6">
        <f t="shared" ref="EN7:EN9" si="134">IF($F7=$ED$1,DG7,0)</f>
        <v>0</v>
      </c>
      <c r="EO7" s="6">
        <f t="shared" ref="EO7:EO9" si="135">IF($F7=$ED$1,DH7,0)</f>
        <v>0</v>
      </c>
      <c r="EP7" s="6">
        <f t="shared" ref="EP7:EP9" si="136">IF($F7=$ED$1,DI7,0)</f>
        <v>0</v>
      </c>
      <c r="EQ7" s="8">
        <f t="shared" ref="EQ7:EQ9" si="137">SUM(ED7:EP7)</f>
        <v>0</v>
      </c>
      <c r="ES7" s="47">
        <f t="shared" ref="ES7:ES9" si="138">EC7</f>
        <v>0</v>
      </c>
      <c r="ET7" s="6">
        <f t="shared" ref="ET7:ET9" si="139">IF($F7=$ET$1,CW7,0)</f>
        <v>0</v>
      </c>
      <c r="EU7" s="6">
        <f t="shared" ref="EU7:EU9" si="140">IF($F7=$ET$1,CX7,0)</f>
        <v>0</v>
      </c>
      <c r="EV7" s="6">
        <f t="shared" ref="EV7:EV9" si="141">IF($F7=$ET$1,CY7,0)</f>
        <v>0</v>
      </c>
      <c r="EW7" s="6">
        <f t="shared" ref="EW7:EW9" si="142">IF($F7=$ET$1,CZ7,0)</f>
        <v>0</v>
      </c>
      <c r="EX7" s="6">
        <f t="shared" ref="EX7:EX9" si="143">IF($F7=$ET$1,DA7,0)</f>
        <v>0</v>
      </c>
      <c r="EY7" s="6">
        <f t="shared" ref="EY7:EY9" si="144">IF($F7=$ET$1,DB7,0)</f>
        <v>0</v>
      </c>
      <c r="EZ7" s="6">
        <f t="shared" ref="EZ7:EZ9" si="145">IF($F7=$ET$1,DC7,0)</f>
        <v>0</v>
      </c>
      <c r="FA7" s="6">
        <f t="shared" ref="FA7:FA9" si="146">IF($F7=$ET$1,DD7,0)</f>
        <v>0</v>
      </c>
      <c r="FB7" s="6">
        <f t="shared" ref="FB7:FB9" si="147">IF($F7=$ET$1,DE7,0)</f>
        <v>0</v>
      </c>
      <c r="FC7" s="6">
        <f t="shared" ref="FC7:FC9" si="148">IF($F7=$ET$1,DF7,0)</f>
        <v>0</v>
      </c>
      <c r="FD7" s="6">
        <f t="shared" ref="FD7:FD9" si="149">IF($F7=$ET$1,DG7,0)</f>
        <v>0</v>
      </c>
      <c r="FE7" s="6">
        <f t="shared" ref="FE7:FE9" si="150">IF($F7=$ET$1,DH7,0)</f>
        <v>0</v>
      </c>
      <c r="FF7" s="6">
        <f t="shared" ref="FF7:FF9" si="151">IF($F7=$ET$1,DI7,0)</f>
        <v>0</v>
      </c>
      <c r="FG7" s="8">
        <f t="shared" ref="FG7:FG9" si="152">SUM(ET7:FF7)</f>
        <v>0</v>
      </c>
      <c r="FI7" s="47">
        <f t="shared" ref="FI7:FI9" si="153">ES7</f>
        <v>0</v>
      </c>
      <c r="FJ7" s="6">
        <f t="shared" ref="FJ7:FJ9" si="154">IF($F7=$FJ$1,CW7,0)</f>
        <v>0</v>
      </c>
      <c r="FK7" s="6">
        <f t="shared" ref="FK7:FK9" si="155">IF($F7=$FJ$1,CX7,0)</f>
        <v>0</v>
      </c>
      <c r="FL7" s="6">
        <f t="shared" ref="FL7:FL9" si="156">IF($F7=$FJ$1,CY7,0)</f>
        <v>0</v>
      </c>
      <c r="FM7" s="6">
        <f t="shared" ref="FM7:FM9" si="157">IF($F7=$FJ$1,CZ7,0)</f>
        <v>0</v>
      </c>
      <c r="FN7" s="6">
        <f t="shared" ref="FN7:FN9" si="158">IF($F7=$FJ$1,DA7,0)</f>
        <v>0</v>
      </c>
      <c r="FO7" s="6">
        <f t="shared" ref="FO7:FO9" si="159">IF($F7=$FJ$1,DB7,0)</f>
        <v>0</v>
      </c>
      <c r="FP7" s="6">
        <f t="shared" ref="FP7:FP9" si="160">IF($F7=$FJ$1,DC7,0)</f>
        <v>0</v>
      </c>
      <c r="FQ7" s="6">
        <f t="shared" ref="FQ7:FQ9" si="161">IF($F7=$FJ$1,DD7,0)</f>
        <v>0</v>
      </c>
      <c r="FR7" s="6">
        <f t="shared" ref="FR7:FR9" si="162">IF($F7=$FJ$1,DE7,0)</f>
        <v>0</v>
      </c>
      <c r="FS7" s="6">
        <f t="shared" ref="FS7:FS9" si="163">IF($F7=$FJ$1,DF7,0)</f>
        <v>0</v>
      </c>
      <c r="FT7" s="6">
        <f t="shared" ref="FT7:FT9" si="164">IF($F7=$FJ$1,DG7,0)</f>
        <v>0</v>
      </c>
      <c r="FU7" s="6">
        <f t="shared" ref="FU7:FU9" si="165">IF($F7=$FJ$1,DH7,0)</f>
        <v>0</v>
      </c>
      <c r="FV7" s="6">
        <f t="shared" ref="FV7:FV9" si="166">IF($F7=$FJ$1,DI7,0)</f>
        <v>0</v>
      </c>
      <c r="FW7" s="8">
        <f t="shared" ref="FW7:FW9" si="167">SUM(FJ7:FV7)</f>
        <v>0</v>
      </c>
      <c r="FZ7" s="47">
        <f t="shared" ref="FZ7:FZ9" si="168">FI7</f>
        <v>0</v>
      </c>
      <c r="GA7" s="6"/>
      <c r="GB7" s="6"/>
      <c r="GC7" s="6"/>
      <c r="GD7" s="6"/>
      <c r="GE7" s="6"/>
      <c r="GF7" s="6"/>
      <c r="GG7" s="6"/>
      <c r="GH7" s="6"/>
      <c r="GI7" s="6"/>
      <c r="GJ7" s="6"/>
      <c r="GK7" s="6"/>
      <c r="GL7" s="6"/>
      <c r="GM7" s="6"/>
      <c r="GN7" s="8">
        <f t="shared" ref="GN7:GN9" si="169">SUM(GA7:GM7)</f>
        <v>0</v>
      </c>
      <c r="GQ7" s="518">
        <f>IF(Registrering!$B$29="Prosjekter som foregår i UiOs lokaler",IF($B7="Teknisk/adm. bistand/Feltassistent",(I7/12)*Tabeller!J$11,(I7/12)*Tabeller!J$10),IF($B7="Teknisk/adm. bistand/Feltassistent",(I7/12)*Tabeller!J$13,(I7/12)*Tabeller!J$12))</f>
        <v>0</v>
      </c>
      <c r="GR7" s="518">
        <f>IF(Registrering!$B$29="Prosjekter som foregår i UiOs lokaler",IF($B7="Teknisk/adm. bistand/Feltassistent",(J7/12)*Tabeller!K$11,(J7/12)*Tabeller!K$10),IF($B7="Teknisk/adm. bistand/Feltassistent",(J7/12)*Tabeller!K$13,(J7/12)*Tabeller!K$12))</f>
        <v>0</v>
      </c>
      <c r="GS7" s="518">
        <f>IF(Registrering!$B$29="Prosjekter som foregår i UiOs lokaler",IF($B7="Teknisk/adm. bistand/Feltassistent",(K7/12)*Tabeller!L$11,(K7/12)*Tabeller!L$10),IF($B7="Teknisk/adm. bistand/Feltassistent",(K7/12)*Tabeller!L$13,(K7/12)*Tabeller!L$12))</f>
        <v>0</v>
      </c>
      <c r="GT7" s="518">
        <f>IF(Registrering!$B$29="Prosjekter som foregår i UiOs lokaler",IF($B7="Teknisk/adm. bistand/Feltassistent",(L7/12)*Tabeller!M$11,(L7/12)*Tabeller!M$10),IF($B7="Teknisk/adm. bistand/Feltassistent",(L7/12)*Tabeller!M$13,(L7/12)*Tabeller!M$12))</f>
        <v>0</v>
      </c>
      <c r="GU7" s="518">
        <f>IF(Registrering!$B$29="Prosjekter som foregår i UiOs lokaler",IF($B7="Teknisk/adm. bistand/Feltassistent",(M7/12)*Tabeller!N$11,(M7/12)*Tabeller!N$10),IF($B7="Teknisk/adm. bistand/Feltassistent",(M7/12)*Tabeller!N$13,(M7/12)*Tabeller!N$12))</f>
        <v>0</v>
      </c>
      <c r="GV7" s="518">
        <f>IF(Registrering!$B$29="Prosjekter som foregår i UiOs lokaler",IF($B7="Teknisk/adm. bistand/Feltassistent",(N7/12)*Tabeller!O$11,(N7/12)*Tabeller!O$10),IF($B7="Teknisk/adm. bistand/Feltassistent",(N7/12)*Tabeller!O$13,(N7/12)*Tabeller!O$12))</f>
        <v>0</v>
      </c>
      <c r="GW7" s="518">
        <f>IF(Registrering!$B$29="Prosjekter som foregår i UiOs lokaler",IF($B7="Teknisk/adm. bistand/Feltassistent",(O7/12)*Tabeller!P$11,(O7/12)*Tabeller!P$10),IF($B7="Teknisk/adm. bistand/Feltassistent",(O7/12)*Tabeller!P$13,(O7/12)*Tabeller!P$12))</f>
        <v>0</v>
      </c>
      <c r="GX7" s="518">
        <f>IF(Registrering!$B$29="Prosjekter som foregår i UiOs lokaler",IF($B7="Teknisk/adm. bistand/Feltassistent",(P7/12)*Tabeller!Q$11,(P7/12)*Tabeller!Q$10),IF($B7="Teknisk/adm. bistand/Feltassistent",(P7/12)*Tabeller!Q$13,(P7/12)*Tabeller!Q$12))</f>
        <v>0</v>
      </c>
      <c r="GY7" s="518">
        <f>IF(Registrering!$B$29="Prosjekter som foregår i UiOs lokaler",IF($B7="Teknisk/adm. bistand/Feltassistent",(Q7/12)*Tabeller!R$11,(Q7/12)*Tabeller!R$10),IF($B7="Teknisk/adm. bistand/Feltassistent",(Q7/12)*Tabeller!R$13,(Q7/12)*Tabeller!R$12))</f>
        <v>0</v>
      </c>
      <c r="GZ7" s="518">
        <f>IF(Registrering!$B$29="Prosjekter som foregår i UiOs lokaler",IF($B7="Teknisk/adm. bistand/Feltassistent",(R7/12)*Tabeller!S$11,(R7/12)*Tabeller!S$10),IF($B7="Teknisk/adm. bistand/Feltassistent",(R7/12)*Tabeller!S$13,(R7/12)*Tabeller!S$12))</f>
        <v>0</v>
      </c>
      <c r="HA7" s="518">
        <f>IF(Registrering!$B$29="Prosjekter som foregår i UiOs lokaler",IF($B7="Teknisk/adm. bistand/Feltassistent",(S7/12)*Tabeller!T$11,(S7/12)*Tabeller!T$10),IF($B7="Teknisk/adm. bistand/Feltassistent",(S7/12)*Tabeller!T$13,(S7/12)*Tabeller!T$12))</f>
        <v>0</v>
      </c>
      <c r="HB7" s="518">
        <f>IF(Registrering!$B$29="Prosjekter som foregår i UiOs lokaler",IF($B7="Teknisk/adm. bistand/Feltassistent",(T7/12)*Tabeller!U$11,(T7/12)*Tabeller!U$10),IF($B7="Teknisk/adm. bistand/Feltassistent",(T7/12)*Tabeller!U$13,(T7/12)*Tabeller!U$12))</f>
        <v>0</v>
      </c>
      <c r="HC7" s="518">
        <f>IF(Registrering!$B$29="Prosjekter som foregår i UiOs lokaler",IF($B7="Teknisk/adm. bistand/Feltassistent",(U7/12)*Tabeller!V$11,(U7/12)*Tabeller!V$10),IF($B7="Teknisk/adm. bistand/Feltassistent",(U7/12)*Tabeller!V$13,(U7/12)*Tabeller!V$12))</f>
        <v>0</v>
      </c>
    </row>
    <row r="8" spans="1:211" ht="15" x14ac:dyDescent="0.25">
      <c r="B8" s="235"/>
      <c r="C8" s="422"/>
      <c r="D8" s="422">
        <f t="shared" si="39"/>
        <v>0</v>
      </c>
      <c r="E8" s="58">
        <f t="shared" si="90"/>
        <v>0</v>
      </c>
      <c r="F8" s="595"/>
      <c r="G8" s="596"/>
      <c r="H8" s="595"/>
      <c r="I8" s="597"/>
      <c r="J8" s="597"/>
      <c r="K8" s="597"/>
      <c r="L8" s="597"/>
      <c r="M8" s="597"/>
      <c r="N8" s="597"/>
      <c r="O8" s="597"/>
      <c r="P8" s="597"/>
      <c r="Q8" s="597"/>
      <c r="R8" s="597"/>
      <c r="S8" s="597"/>
      <c r="T8" s="597"/>
      <c r="U8" s="597"/>
      <c r="AE8" s="6">
        <f t="shared" si="91"/>
        <v>0</v>
      </c>
      <c r="AF8" s="6">
        <f>AE8*Tabeller!$I$49</f>
        <v>0</v>
      </c>
      <c r="AG8" s="6">
        <f t="shared" si="92"/>
        <v>0</v>
      </c>
      <c r="AH8" s="88">
        <f>AG8*Tabeller!$H$40</f>
        <v>0</v>
      </c>
      <c r="AI8" s="6">
        <f>SUM(AG8:AH8,AJ8)*Tabeller!$H$42</f>
        <v>0</v>
      </c>
      <c r="AJ8" s="6">
        <f>AF8*Tabeller!$H$41</f>
        <v>0</v>
      </c>
      <c r="AK8" s="6">
        <f t="shared" si="93"/>
        <v>0</v>
      </c>
      <c r="AL8" s="6">
        <f>AK8+(IF(B8="Teknisk adm bistand",Registrering!$E$51,Registrering!$B$51))</f>
        <v>0</v>
      </c>
      <c r="AM8" s="6">
        <f>AL8/Tabeller!$H$5</f>
        <v>0</v>
      </c>
      <c r="AN8" s="30"/>
      <c r="AP8" s="6">
        <f>((I8*Budsjett!$AK8))/12</f>
        <v>0</v>
      </c>
      <c r="AQ8" s="6">
        <f>((J8*Budsjett!$AK8)*(Tabeller!J$49))/12</f>
        <v>0</v>
      </c>
      <c r="AR8" s="6">
        <f>((K8*Budsjett!$AK8)*(Tabeller!K$49))/12</f>
        <v>0</v>
      </c>
      <c r="AS8" s="6">
        <f>((L8*Budsjett!$AK8)*(Tabeller!L$49))/12</f>
        <v>0</v>
      </c>
      <c r="AT8" s="6">
        <f>((M8*Budsjett!$AK8)*(Tabeller!M$49))/12</f>
        <v>0</v>
      </c>
      <c r="AU8" s="6">
        <f>((N8*Budsjett!$AK8)*(Tabeller!N$49))/12</f>
        <v>0</v>
      </c>
      <c r="AV8" s="6">
        <f>((O8*Budsjett!$AK8)*(Tabeller!O$49))/12</f>
        <v>0</v>
      </c>
      <c r="AW8" s="6">
        <f>((P8*Budsjett!$AK8)*(Tabeller!P$49))/12</f>
        <v>0</v>
      </c>
      <c r="AX8" s="6">
        <f>((Q8*Budsjett!$AK8)*(Tabeller!Q$49))/12</f>
        <v>0</v>
      </c>
      <c r="AY8" s="6">
        <f>((R8*Budsjett!$AK8)*(Tabeller!R$49))/12</f>
        <v>0</v>
      </c>
      <c r="AZ8" s="6">
        <f>((S8*Budsjett!$AK8)*(Tabeller!S$49))/12</f>
        <v>0</v>
      </c>
      <c r="BA8" s="6">
        <f>((T8*Budsjett!$AK8)*(Tabeller!T$49))/12</f>
        <v>0</v>
      </c>
      <c r="BB8" s="6">
        <f>((U8*Budsjett!$AK8)*(Tabeller!U$49))/12</f>
        <v>0</v>
      </c>
      <c r="BD8" s="6">
        <f>IFERROR(IF(#REF!&gt;#REF!,BS8,GQ8),0)</f>
        <v>0</v>
      </c>
      <c r="BE8" s="6">
        <f>IFERROR(IF(#REF!&gt;#REF!,BT8,GR8),0)</f>
        <v>0</v>
      </c>
      <c r="BF8" s="6">
        <f>IFERROR(IF(#REF!&gt;#REF!,BU8,GS8),0)</f>
        <v>0</v>
      </c>
      <c r="BG8" s="6">
        <f>IFERROR(IF(#REF!&gt;#REF!,BV8,GT8),0)</f>
        <v>0</v>
      </c>
      <c r="BH8" s="6">
        <f>IFERROR(IF(#REF!&gt;#REF!,BW8,GU8),0)</f>
        <v>0</v>
      </c>
      <c r="BI8" s="6">
        <f>IFERROR(IF(#REF!&gt;#REF!,BX8,GV8),0)</f>
        <v>0</v>
      </c>
      <c r="BJ8" s="6">
        <f>IFERROR(IF(#REF!&gt;#REF!,BY8,GW8),0)</f>
        <v>0</v>
      </c>
      <c r="BK8" s="6">
        <f>IFERROR(IF(#REF!&gt;#REF!,BZ8,GX8),0)</f>
        <v>0</v>
      </c>
      <c r="BL8" s="6">
        <f>IFERROR(IF(#REF!&gt;#REF!,CA8,GY8),0)</f>
        <v>0</v>
      </c>
      <c r="BM8" s="6">
        <f>IFERROR(IF(#REF!&gt;#REF!,CB8,GZ8),0)</f>
        <v>0</v>
      </c>
      <c r="BN8" s="6">
        <f>IFERROR(IF(#REF!&gt;#REF!,CC8,HA8),0)</f>
        <v>0</v>
      </c>
      <c r="BO8" s="6">
        <f>IFERROR(IF(#REF!&gt;#REF!,CD8,HB8),0)</f>
        <v>0</v>
      </c>
      <c r="BP8" s="6">
        <f>IFERROR(IF(#REF!&gt;#REF!,CE8,HC8),0)</f>
        <v>0</v>
      </c>
      <c r="BS8" s="6">
        <f>IFERROR(IF(#REF!=#REF!,AP8*#REF!,AP8*Budsjett!#REF!),0)</f>
        <v>0</v>
      </c>
      <c r="BT8" s="6">
        <f>IFERROR(IF(#REF!=#REF!,AQ8*#REF!,AQ8*Budsjett!#REF!),0)</f>
        <v>0</v>
      </c>
      <c r="BU8" s="6">
        <f>IFERROR(IF(#REF!=#REF!,AR8*#REF!,AR8*Budsjett!#REF!),0)</f>
        <v>0</v>
      </c>
      <c r="BV8" s="6">
        <f>IFERROR(IF(#REF!=#REF!,AS8*#REF!,AS8*Budsjett!#REF!),0)</f>
        <v>0</v>
      </c>
      <c r="BW8" s="6">
        <f>IFERROR(IF(#REF!=#REF!,AT8*#REF!,AT8*Budsjett!#REF!),0)</f>
        <v>0</v>
      </c>
      <c r="BX8" s="6">
        <f>IFERROR(IF(#REF!=#REF!,AU8*#REF!,AU8*Budsjett!#REF!),0)</f>
        <v>0</v>
      </c>
      <c r="BY8" s="6">
        <f>IFERROR(IF(#REF!=#REF!,AV8*#REF!,AV8*Budsjett!#REF!),0)</f>
        <v>0</v>
      </c>
      <c r="BZ8" s="6">
        <f>IFERROR(IF(#REF!=#REF!,AW8*#REF!,AW8*Budsjett!#REF!),0)</f>
        <v>0</v>
      </c>
      <c r="CA8" s="6">
        <f>IFERROR(IF(#REF!=#REF!,AX8*#REF!,AX8*Budsjett!#REF!),0)</f>
        <v>0</v>
      </c>
      <c r="CB8" s="6">
        <f>IFERROR(IF(#REF!=#REF!,AY8*#REF!,AY8*Budsjett!#REF!),0)</f>
        <v>0</v>
      </c>
      <c r="CC8" s="6">
        <f>IFERROR(IF(#REF!=#REF!,AZ8*#REF!,AZ8*Budsjett!#REF!),0)</f>
        <v>0</v>
      </c>
      <c r="CD8" s="6">
        <f>IFERROR(IF(#REF!=#REF!,BA8*#REF!,BA8*Budsjett!#REF!),0)</f>
        <v>0</v>
      </c>
      <c r="CE8" s="6">
        <f>IFERROR(IF(#REF!=#REF!,BB8*#REF!,BB8*Budsjett!#REF!),0)</f>
        <v>0</v>
      </c>
      <c r="CH8" s="6">
        <f t="shared" si="94"/>
        <v>0</v>
      </c>
      <c r="CI8" s="6">
        <f t="shared" si="95"/>
        <v>0</v>
      </c>
      <c r="CJ8" s="6">
        <f t="shared" si="96"/>
        <v>0</v>
      </c>
      <c r="CK8" s="6">
        <f t="shared" si="97"/>
        <v>0</v>
      </c>
      <c r="CL8" s="6">
        <f t="shared" si="98"/>
        <v>0</v>
      </c>
      <c r="CM8" s="6">
        <f t="shared" si="99"/>
        <v>0</v>
      </c>
      <c r="CN8" s="6">
        <f t="shared" si="100"/>
        <v>0</v>
      </c>
      <c r="CO8" s="6">
        <f t="shared" si="101"/>
        <v>0</v>
      </c>
      <c r="CP8" s="6">
        <f t="shared" si="102"/>
        <v>0</v>
      </c>
      <c r="CQ8" s="6">
        <f t="shared" si="103"/>
        <v>0</v>
      </c>
      <c r="CR8" s="6">
        <f t="shared" si="104"/>
        <v>0</v>
      </c>
      <c r="CS8" s="6">
        <f t="shared" si="105"/>
        <v>0</v>
      </c>
      <c r="CT8" s="6">
        <f t="shared" si="106"/>
        <v>0</v>
      </c>
      <c r="CV8" s="47">
        <f t="shared" si="45"/>
        <v>0</v>
      </c>
      <c r="CW8" s="6">
        <f>-((IF($CV8="Teknisk/adm. bistand/Feltassistent",IF(Budsjett!AP8*(1+Tabeller!$I$76)&gt;Tabeller!I$69,Tabeller!I$69,Budsjett!AP8*(1+Tabeller!$I$76)),0)+(IF($CV8="Forsker - professor",Tabeller!I$69*I8,0)+IF($CV8="Prosjektleder/adm.leder",Tabeller!I$68*I8,0)+IF($CV8="Forsker - 1.aman.",Tabeller!I$70*I8,0)+IF($CV8="Gjesteforsker",Tabeller!I$72*I8,0)+IF($CV8="Postdoktor / forsker",Tabeller!I$73*I8,0)+IF($CV8="Stipendiat",Tabeller!I$74*I8,0)+IF($CV8="Forsker (rundsum)",Tabeller!I$71*I8,0)+IF($CV8="Vit.ass",Tabeller!I$75*I8,0))/12))</f>
        <v>0</v>
      </c>
      <c r="CX8" s="6">
        <f>-((IF($CV8="Teknisk/adm. bistand/Feltassistent",IF(Budsjett!AQ8*(1+Tabeller!$I$76)&gt;Tabeller!J$69,Tabeller!J$69,Budsjett!AQ8*(1+Tabeller!$I$76)),0)+(IF($CV8="Forsker - professor",Tabeller!J$69*J8,0)+IF($CV8="Prosjektleder/adm.leder",Tabeller!J$68*J8,0)+IF($CV8="Forsker - 1.aman.",Tabeller!J$70*J8,0)+IF($CV8="Gjesteforsker",Tabeller!J$72*J8,0)+IF($CV8="Postdoktor / forsker",Tabeller!J$73*J8,0)+IF($CV8="Stipendiat",Tabeller!J$74*J8,0)+IF($CV8="Forsker (rundsum)",Tabeller!J$71*J8,0)+IF($CV8="Vit.ass",Tabeller!J$75*J8,0))/12))</f>
        <v>0</v>
      </c>
      <c r="CY8" s="6">
        <f>-((IF($CV8="Teknisk/adm. bistand/Feltassistent",IF(Budsjett!AR8*(1+Tabeller!$I$76)&gt;Tabeller!K$69,Tabeller!K$69,Budsjett!AR8*(1+Tabeller!$I$76)),0)+(IF($CV8="Forsker - professor",Tabeller!K$69*K8,0)+IF($CV8="Prosjektleder/adm.leder",Tabeller!K$68*K8,0)+IF($CV8="Forsker - 1.aman.",Tabeller!K$70*K8,0)+IF($CV8="Gjesteforsker",Tabeller!K$72*K8,0)+IF($CV8="Postdoktor / forsker",Tabeller!K$73*K8,0)+IF($CV8="Stipendiat",Tabeller!K$74*K8,0)+IF($CV8="Forsker (rundsum)",Tabeller!K$71*K8,0)+IF($CV8="Vit.ass",Tabeller!K$75*K8,0))/12))</f>
        <v>0</v>
      </c>
      <c r="CZ8" s="6">
        <f>-((IF($CV8="Teknisk/adm. bistand/Feltassistent",IF(Budsjett!AS8*(1+Tabeller!$I$76)&gt;Tabeller!L$69,Tabeller!L$69,Budsjett!AS8*(1+Tabeller!$I$76)),0)+(IF($CV8="Forsker - professor",Tabeller!L$69*L8,0)+IF($CV8="Prosjektleder/adm.leder",Tabeller!L$68*L8,0)+IF($CV8="Forsker - 1.aman.",Tabeller!L$70*L8,0)+IF($CV8="Gjesteforsker",Tabeller!L$72*L8,0)+IF($CV8="Postdoktor / forsker",Tabeller!L$73*L8,0)+IF($CV8="Stipendiat",Tabeller!L$74*L8,0)+IF($CV8="Forsker (rundsum)",Tabeller!L$71*L8,0)+IF($CV8="Vit.ass",Tabeller!L$75*L8,0))/12))</f>
        <v>0</v>
      </c>
      <c r="DA8" s="6">
        <f>-((IF($CV8="Teknisk/adm. bistand/Feltassistent",IF(Budsjett!AT8*(1+Tabeller!$I$76)&gt;Tabeller!M$69,Tabeller!M$69,Budsjett!AT8*(1+Tabeller!$I$76)),0)+(IF($CV8="Forsker - professor",Tabeller!M$69*M8,0)+IF($CV8="Prosjektleder/adm.leder",Tabeller!M$68*M8,0)+IF($CV8="Forsker - 1.aman.",Tabeller!M$70*M8,0)+IF($CV8="Gjesteforsker",Tabeller!M$72*M8,0)+IF($CV8="Postdoktor / forsker",Tabeller!M$73*M8,0)+IF($CV8="Stipendiat",Tabeller!M$74*M8,0)+IF($CV8="Forsker (rundsum)",Tabeller!M$71*M8,0)+IF($CV8="Vit.ass",Tabeller!M$75*M8,0))/12))</f>
        <v>0</v>
      </c>
      <c r="DB8" s="6">
        <f>-((IF($CV8="Teknisk/adm. bistand/Feltassistent",IF(Budsjett!AU8*(1+Tabeller!$I$76)&gt;Tabeller!N$69,Tabeller!N$69,Budsjett!AU8*(1+Tabeller!$I$76)),0)+(IF($CV8="Forsker - professor",Tabeller!N$69*N8,0)+IF($CV8="Prosjektleder/adm.leder",Tabeller!N$68*N8,0)+IF($CV8="Forsker - 1.aman.",Tabeller!N$70*N8,0)+IF($CV8="Gjesteforsker",Tabeller!N$72*N8,0)+IF($CV8="Postdoktor / forsker",Tabeller!N$73*N8,0)+IF($CV8="Stipendiat",Tabeller!N$74*N8,0)+IF($CV8="Forsker (rundsum)",Tabeller!N$71*N8,0)+IF($CV8="Vit.ass",Tabeller!N$75*N8,0))/12))</f>
        <v>0</v>
      </c>
      <c r="DC8" s="6">
        <f>-((IF($CV8="Teknisk/adm. bistand/Feltassistent",IF(Budsjett!AV8*(1+Tabeller!$I$76)&gt;Tabeller!O$69,Tabeller!O$69,Budsjett!AV8*(1+Tabeller!$I$76)),0)+(IF($CV8="Forsker - professor",Tabeller!O$69*O8,0)+IF($CV8="Prosjektleder/adm.leder",Tabeller!O$68*O8,0)+IF($CV8="Forsker - 1.aman.",Tabeller!O$70*O8,0)+IF($CV8="Gjesteforsker",Tabeller!O$72*O8,0)+IF($CV8="Postdoktor / forsker",Tabeller!O$73*O8,0)+IF($CV8="Stipendiat",Tabeller!O$74*O8,0)+IF($CV8="Forsker (rundsum)",Tabeller!O$71*O8,0)+IF($CV8="Vit.ass",Tabeller!O$75*O8,0))/12))</f>
        <v>0</v>
      </c>
      <c r="DD8" s="6">
        <f>-((IF($CV8="Teknisk/adm. bistand/Feltassistent",IF(Budsjett!AW8*(1+Tabeller!$I$76)&gt;Tabeller!P$69,Tabeller!P$69,Budsjett!AW8*(1+Tabeller!$I$76)),0)+(IF($CV8="Forsker - professor",Tabeller!P$69*P8,0)+IF($CV8="Prosjektleder/adm.leder",Tabeller!P$68*P8,0)+IF($CV8="Forsker - 1.aman.",Tabeller!P$70*P8,0)+IF($CV8="Gjesteforsker",Tabeller!P$72*P8,0)+IF($CV8="Postdoktor / forsker",Tabeller!P$73*P8,0)+IF($CV8="Stipendiat",Tabeller!P$74*P8,0)+IF($CV8="Forsker (rundsum)",Tabeller!P$71*P8,0)+IF($CV8="Vit.ass",Tabeller!P$75*P8,0))/12))</f>
        <v>0</v>
      </c>
      <c r="DE8" s="6">
        <f>-((IF($CV8="Teknisk/adm. bistand/Feltassistent",IF(Budsjett!AX8*(1+Tabeller!$I$76)&gt;Tabeller!Q$69,Tabeller!Q$69,Budsjett!AX8*(1+Tabeller!$I$76)),0)+(IF($CV8="Forsker - professor",Tabeller!Q$69*Q8,0)+IF($CV8="Prosjektleder/adm.leder",Tabeller!Q$68*Q8,0)+IF($CV8="Forsker - 1.aman.",Tabeller!Q$70*Q8,0)+IF($CV8="Gjesteforsker",Tabeller!Q$72*Q8,0)+IF($CV8="Postdoktor / forsker",Tabeller!Q$73*Q8,0)+IF($CV8="Stipendiat",Tabeller!Q$74*Q8,0)+IF($CV8="Forsker (rundsum)",Tabeller!Q$71*Q8,0)+IF($CV8="Vit.ass",Tabeller!Q$75*Q8,0))/12))</f>
        <v>0</v>
      </c>
      <c r="DF8" s="6">
        <f>-((IF($CV8="Teknisk/adm. bistand/Feltassistent",IF(Budsjett!AY8*(1+Tabeller!$I$76)&gt;Tabeller!R$69,Tabeller!R$69,Budsjett!AY8*(1+Tabeller!$I$76)),0)+(IF($CV8="Forsker - professor",Tabeller!R$69*R8,0)+IF($CV8="Prosjektleder/adm.leder",Tabeller!R$68*R8,0)+IF($CV8="Forsker - 1.aman.",Tabeller!R$70*R8,0)+IF($CV8="Gjesteforsker",Tabeller!R$72*R8,0)+IF($CV8="Postdoktor / forsker",Tabeller!R$73*R8,0)+IF($CV8="Stipendiat",Tabeller!R$74*R8,0)+IF($CV8="Forsker (rundsum)",Tabeller!R$71*R8,0)+IF($CV8="Vit.ass",Tabeller!R$75*R8,0))/12))</f>
        <v>0</v>
      </c>
      <c r="DG8" s="6">
        <f>-((IF($CV8="Teknisk/adm. bistand/Feltassistent",IF(Budsjett!AZ8*(1+Tabeller!$I$76)&gt;Tabeller!S$69,Tabeller!S$69,Budsjett!AZ8*(1+Tabeller!$I$76)),0)+(IF($CV8="Forsker - professor",Tabeller!S$69*S8,0)+IF($CV8="Prosjektleder/adm.leder",Tabeller!S$68*S8,0)+IF($CV8="Forsker - 1.aman.",Tabeller!S$70*S8,0)+IF($CV8="Gjesteforsker",Tabeller!S$72*S8,0)+IF($CV8="Postdoktor / forsker",Tabeller!S$73*S8,0)+IF($CV8="Stipendiat",Tabeller!S$74*S8,0)+IF($CV8="Forsker (rundsum)",Tabeller!S$71*S8,0)+IF($CV8="Vit.ass",Tabeller!S$75*S8,0))/12))</f>
        <v>0</v>
      </c>
      <c r="DH8" s="6">
        <f>-((IF($CV8="Teknisk/adm. bistand/Feltassistent",IF(Budsjett!BA8*(1+Tabeller!$I$76)&gt;Tabeller!T$69,Tabeller!T$69,Budsjett!BA8*(1+Tabeller!$I$76)),0)+(IF($CV8="Forsker - professor",Tabeller!T$69*T8,0)+IF($CV8="Prosjektleder/adm.leder",Tabeller!T$68*T8,0)+IF($CV8="Forsker - 1.aman.",Tabeller!T$70*T8,0)+IF($CV8="Gjesteforsker",Tabeller!T$72*T8,0)+IF($CV8="Postdoktor / forsker",Tabeller!T$73*T8,0)+IF($CV8="Stipendiat",Tabeller!T$74*T8,0)+IF($CV8="Forsker (rundsum)",Tabeller!T$71*T8,0)+IF($CV8="Vit.ass",Tabeller!T$75*T8,0))/12))</f>
        <v>0</v>
      </c>
      <c r="DI8" s="6">
        <f>-((IF($CV8="Teknisk/adm. bistand/Feltassistent",IF(Budsjett!BB8*(1+Tabeller!$I$76)&gt;Tabeller!U$69,Tabeller!U$69,Budsjett!BB8*(1+Tabeller!$I$76)),0)+(IF($CV8="Forsker - professor",Tabeller!U$69*U8,0)+IF($CV8="Prosjektleder/adm.leder",Tabeller!U$68*U8,0)+IF($CV8="Forsker - 1.aman.",Tabeller!U$70*U8,0)+IF($CV8="Gjesteforsker",Tabeller!U$72*U8,0)+IF($CV8="Postdoktor / forsker",Tabeller!U$73*U8,0)+IF($CV8="Stipendiat",Tabeller!U$74*U8,0)+IF($CV8="Forsker (rundsum)",Tabeller!U$71*U8,0)+IF($CV8="Vit.ass",Tabeller!U$75*U8,0))/12))</f>
        <v>0</v>
      </c>
      <c r="DJ8" s="8">
        <f t="shared" si="107"/>
        <v>0</v>
      </c>
      <c r="DM8" s="47">
        <f t="shared" si="108"/>
        <v>0</v>
      </c>
      <c r="DN8" s="6">
        <f t="shared" si="109"/>
        <v>0</v>
      </c>
      <c r="DO8" s="6">
        <f t="shared" si="110"/>
        <v>0</v>
      </c>
      <c r="DP8" s="6">
        <f t="shared" si="111"/>
        <v>0</v>
      </c>
      <c r="DQ8" s="6">
        <f t="shared" si="112"/>
        <v>0</v>
      </c>
      <c r="DR8" s="6">
        <f t="shared" si="113"/>
        <v>0</v>
      </c>
      <c r="DS8" s="6">
        <f t="shared" si="114"/>
        <v>0</v>
      </c>
      <c r="DT8" s="6">
        <f t="shared" si="115"/>
        <v>0</v>
      </c>
      <c r="DU8" s="6">
        <f t="shared" si="116"/>
        <v>0</v>
      </c>
      <c r="DV8" s="6">
        <f t="shared" si="117"/>
        <v>0</v>
      </c>
      <c r="DW8" s="6">
        <f t="shared" si="118"/>
        <v>0</v>
      </c>
      <c r="DX8" s="6">
        <f t="shared" si="119"/>
        <v>0</v>
      </c>
      <c r="DY8" s="6">
        <f t="shared" si="120"/>
        <v>0</v>
      </c>
      <c r="DZ8" s="6">
        <f t="shared" si="121"/>
        <v>0</v>
      </c>
      <c r="EA8" s="8">
        <f t="shared" si="122"/>
        <v>0</v>
      </c>
      <c r="EC8" s="47">
        <f t="shared" si="123"/>
        <v>0</v>
      </c>
      <c r="ED8" s="6">
        <f t="shared" si="124"/>
        <v>0</v>
      </c>
      <c r="EE8" s="6">
        <f t="shared" si="125"/>
        <v>0</v>
      </c>
      <c r="EF8" s="6">
        <f t="shared" si="126"/>
        <v>0</v>
      </c>
      <c r="EG8" s="6">
        <f t="shared" si="127"/>
        <v>0</v>
      </c>
      <c r="EH8" s="6">
        <f t="shared" si="128"/>
        <v>0</v>
      </c>
      <c r="EI8" s="6">
        <f t="shared" si="129"/>
        <v>0</v>
      </c>
      <c r="EJ8" s="6">
        <f t="shared" si="130"/>
        <v>0</v>
      </c>
      <c r="EK8" s="6">
        <f t="shared" si="131"/>
        <v>0</v>
      </c>
      <c r="EL8" s="6">
        <f t="shared" si="132"/>
        <v>0</v>
      </c>
      <c r="EM8" s="6">
        <f t="shared" si="133"/>
        <v>0</v>
      </c>
      <c r="EN8" s="6">
        <f t="shared" si="134"/>
        <v>0</v>
      </c>
      <c r="EO8" s="6">
        <f t="shared" si="135"/>
        <v>0</v>
      </c>
      <c r="EP8" s="6">
        <f t="shared" si="136"/>
        <v>0</v>
      </c>
      <c r="EQ8" s="8">
        <f t="shared" si="137"/>
        <v>0</v>
      </c>
      <c r="ES8" s="47">
        <f t="shared" si="138"/>
        <v>0</v>
      </c>
      <c r="ET8" s="6">
        <f t="shared" si="139"/>
        <v>0</v>
      </c>
      <c r="EU8" s="6">
        <f t="shared" si="140"/>
        <v>0</v>
      </c>
      <c r="EV8" s="6">
        <f t="shared" si="141"/>
        <v>0</v>
      </c>
      <c r="EW8" s="6">
        <f t="shared" si="142"/>
        <v>0</v>
      </c>
      <c r="EX8" s="6">
        <f t="shared" si="143"/>
        <v>0</v>
      </c>
      <c r="EY8" s="6">
        <f t="shared" si="144"/>
        <v>0</v>
      </c>
      <c r="EZ8" s="6">
        <f t="shared" si="145"/>
        <v>0</v>
      </c>
      <c r="FA8" s="6">
        <f t="shared" si="146"/>
        <v>0</v>
      </c>
      <c r="FB8" s="6">
        <f t="shared" si="147"/>
        <v>0</v>
      </c>
      <c r="FC8" s="6">
        <f t="shared" si="148"/>
        <v>0</v>
      </c>
      <c r="FD8" s="6">
        <f t="shared" si="149"/>
        <v>0</v>
      </c>
      <c r="FE8" s="6">
        <f t="shared" si="150"/>
        <v>0</v>
      </c>
      <c r="FF8" s="6">
        <f t="shared" si="151"/>
        <v>0</v>
      </c>
      <c r="FG8" s="8">
        <f t="shared" si="152"/>
        <v>0</v>
      </c>
      <c r="FI8" s="47">
        <f t="shared" si="153"/>
        <v>0</v>
      </c>
      <c r="FJ8" s="6">
        <f t="shared" si="154"/>
        <v>0</v>
      </c>
      <c r="FK8" s="6">
        <f t="shared" si="155"/>
        <v>0</v>
      </c>
      <c r="FL8" s="6">
        <f t="shared" si="156"/>
        <v>0</v>
      </c>
      <c r="FM8" s="6">
        <f t="shared" si="157"/>
        <v>0</v>
      </c>
      <c r="FN8" s="6">
        <f t="shared" si="158"/>
        <v>0</v>
      </c>
      <c r="FO8" s="6">
        <f t="shared" si="159"/>
        <v>0</v>
      </c>
      <c r="FP8" s="6">
        <f t="shared" si="160"/>
        <v>0</v>
      </c>
      <c r="FQ8" s="6">
        <f t="shared" si="161"/>
        <v>0</v>
      </c>
      <c r="FR8" s="6">
        <f t="shared" si="162"/>
        <v>0</v>
      </c>
      <c r="FS8" s="6">
        <f t="shared" si="163"/>
        <v>0</v>
      </c>
      <c r="FT8" s="6">
        <f t="shared" si="164"/>
        <v>0</v>
      </c>
      <c r="FU8" s="6">
        <f t="shared" si="165"/>
        <v>0</v>
      </c>
      <c r="FV8" s="6">
        <f t="shared" si="166"/>
        <v>0</v>
      </c>
      <c r="FW8" s="8">
        <f t="shared" si="167"/>
        <v>0</v>
      </c>
      <c r="FZ8" s="47">
        <f t="shared" si="168"/>
        <v>0</v>
      </c>
      <c r="GA8" s="6"/>
      <c r="GB8" s="6"/>
      <c r="GC8" s="6"/>
      <c r="GD8" s="6"/>
      <c r="GE8" s="6"/>
      <c r="GF8" s="6"/>
      <c r="GG8" s="6"/>
      <c r="GH8" s="6"/>
      <c r="GI8" s="6"/>
      <c r="GJ8" s="6"/>
      <c r="GK8" s="6"/>
      <c r="GL8" s="6"/>
      <c r="GM8" s="6"/>
      <c r="GN8" s="8">
        <f t="shared" si="169"/>
        <v>0</v>
      </c>
      <c r="GQ8" s="518">
        <f>IF(Registrering!$B$29="Prosjekter som foregår i UiOs lokaler",IF($B8="Teknisk/adm. bistand/Feltassistent",(I8/12)*Tabeller!J$11,(I8/12)*Tabeller!J$10),IF($B8="Teknisk/adm. bistand/Feltassistent",(I8/12)*Tabeller!J$13,(I8/12)*Tabeller!J$12))</f>
        <v>0</v>
      </c>
      <c r="GR8" s="518">
        <f>IF(Registrering!$B$29="Prosjekter som foregår i UiOs lokaler",IF($B8="Teknisk/adm. bistand/Feltassistent",(J8/12)*Tabeller!K$11,(J8/12)*Tabeller!K$10),IF($B8="Teknisk/adm. bistand/Feltassistent",(J8/12)*Tabeller!K$13,(J8/12)*Tabeller!K$12))</f>
        <v>0</v>
      </c>
      <c r="GS8" s="518">
        <f>IF(Registrering!$B$29="Prosjekter som foregår i UiOs lokaler",IF($B8="Teknisk/adm. bistand/Feltassistent",(K8/12)*Tabeller!L$11,(K8/12)*Tabeller!L$10),IF($B8="Teknisk/adm. bistand/Feltassistent",(K8/12)*Tabeller!L$13,(K8/12)*Tabeller!L$12))</f>
        <v>0</v>
      </c>
      <c r="GT8" s="518">
        <f>IF(Registrering!$B$29="Prosjekter som foregår i UiOs lokaler",IF($B8="Teknisk/adm. bistand/Feltassistent",(L8/12)*Tabeller!M$11,(L8/12)*Tabeller!M$10),IF($B8="Teknisk/adm. bistand/Feltassistent",(L8/12)*Tabeller!M$13,(L8/12)*Tabeller!M$12))</f>
        <v>0</v>
      </c>
      <c r="GU8" s="518">
        <f>IF(Registrering!$B$29="Prosjekter som foregår i UiOs lokaler",IF($B8="Teknisk/adm. bistand/Feltassistent",(M8/12)*Tabeller!N$11,(M8/12)*Tabeller!N$10),IF($B8="Teknisk/adm. bistand/Feltassistent",(M8/12)*Tabeller!N$13,(M8/12)*Tabeller!N$12))</f>
        <v>0</v>
      </c>
      <c r="GV8" s="518">
        <f>IF(Registrering!$B$29="Prosjekter som foregår i UiOs lokaler",IF($B8="Teknisk/adm. bistand/Feltassistent",(N8/12)*Tabeller!O$11,(N8/12)*Tabeller!O$10),IF($B8="Teknisk/adm. bistand/Feltassistent",(N8/12)*Tabeller!O$13,(N8/12)*Tabeller!O$12))</f>
        <v>0</v>
      </c>
      <c r="GW8" s="518">
        <f>IF(Registrering!$B$29="Prosjekter som foregår i UiOs lokaler",IF($B8="Teknisk/adm. bistand/Feltassistent",(O8/12)*Tabeller!P$11,(O8/12)*Tabeller!P$10),IF($B8="Teknisk/adm. bistand/Feltassistent",(O8/12)*Tabeller!P$13,(O8/12)*Tabeller!P$12))</f>
        <v>0</v>
      </c>
      <c r="GX8" s="518">
        <f>IF(Registrering!$B$29="Prosjekter som foregår i UiOs lokaler",IF($B8="Teknisk/adm. bistand/Feltassistent",(P8/12)*Tabeller!Q$11,(P8/12)*Tabeller!Q$10),IF($B8="Teknisk/adm. bistand/Feltassistent",(P8/12)*Tabeller!Q$13,(P8/12)*Tabeller!Q$12))</f>
        <v>0</v>
      </c>
      <c r="GY8" s="518">
        <f>IF(Registrering!$B$29="Prosjekter som foregår i UiOs lokaler",IF($B8="Teknisk/adm. bistand/Feltassistent",(Q8/12)*Tabeller!R$11,(Q8/12)*Tabeller!R$10),IF($B8="Teknisk/adm. bistand/Feltassistent",(Q8/12)*Tabeller!R$13,(Q8/12)*Tabeller!R$12))</f>
        <v>0</v>
      </c>
      <c r="GZ8" s="518">
        <f>IF(Registrering!$B$29="Prosjekter som foregår i UiOs lokaler",IF($B8="Teknisk/adm. bistand/Feltassistent",(R8/12)*Tabeller!S$11,(R8/12)*Tabeller!S$10),IF($B8="Teknisk/adm. bistand/Feltassistent",(R8/12)*Tabeller!S$13,(R8/12)*Tabeller!S$12))</f>
        <v>0</v>
      </c>
      <c r="HA8" s="518">
        <f>IF(Registrering!$B$29="Prosjekter som foregår i UiOs lokaler",IF($B8="Teknisk/adm. bistand/Feltassistent",(S8/12)*Tabeller!T$11,(S8/12)*Tabeller!T$10),IF($B8="Teknisk/adm. bistand/Feltassistent",(S8/12)*Tabeller!T$13,(S8/12)*Tabeller!T$12))</f>
        <v>0</v>
      </c>
      <c r="HB8" s="518">
        <f>IF(Registrering!$B$29="Prosjekter som foregår i UiOs lokaler",IF($B8="Teknisk/adm. bistand/Feltassistent",(T8/12)*Tabeller!U$11,(T8/12)*Tabeller!U$10),IF($B8="Teknisk/adm. bistand/Feltassistent",(T8/12)*Tabeller!U$13,(T8/12)*Tabeller!U$12))</f>
        <v>0</v>
      </c>
      <c r="HC8" s="518">
        <f>IF(Registrering!$B$29="Prosjekter som foregår i UiOs lokaler",IF($B8="Teknisk/adm. bistand/Feltassistent",(U8/12)*Tabeller!V$11,(U8/12)*Tabeller!V$10),IF($B8="Teknisk/adm. bistand/Feltassistent",(U8/12)*Tabeller!V$13,(U8/12)*Tabeller!V$12))</f>
        <v>0</v>
      </c>
    </row>
    <row r="9" spans="1:211" ht="15" x14ac:dyDescent="0.25">
      <c r="B9" s="235"/>
      <c r="C9" s="422"/>
      <c r="D9" s="422">
        <f t="shared" si="39"/>
        <v>0</v>
      </c>
      <c r="E9" s="58">
        <f t="shared" si="90"/>
        <v>0</v>
      </c>
      <c r="F9" s="595"/>
      <c r="G9" s="596"/>
      <c r="H9" s="595"/>
      <c r="I9" s="597"/>
      <c r="J9" s="597"/>
      <c r="K9" s="597"/>
      <c r="L9" s="597"/>
      <c r="M9" s="597"/>
      <c r="N9" s="597"/>
      <c r="O9" s="597"/>
      <c r="P9" s="597"/>
      <c r="Q9" s="597"/>
      <c r="R9" s="597"/>
      <c r="S9" s="597"/>
      <c r="T9" s="597"/>
      <c r="U9" s="597"/>
      <c r="AE9" s="6">
        <f t="shared" si="91"/>
        <v>0</v>
      </c>
      <c r="AF9" s="6">
        <f>AE9*Tabeller!$I$49</f>
        <v>0</v>
      </c>
      <c r="AG9" s="6">
        <f t="shared" si="92"/>
        <v>0</v>
      </c>
      <c r="AH9" s="88">
        <f>AG9*Tabeller!$H$40</f>
        <v>0</v>
      </c>
      <c r="AI9" s="6">
        <f>SUM(AG9:AH9,AJ9)*Tabeller!$H$42</f>
        <v>0</v>
      </c>
      <c r="AJ9" s="6">
        <f>AF9*Tabeller!$H$41</f>
        <v>0</v>
      </c>
      <c r="AK9" s="6">
        <f t="shared" si="93"/>
        <v>0</v>
      </c>
      <c r="AL9" s="6">
        <f>AK9+(IF(B9="Teknisk adm bistand",Registrering!$E$51,Registrering!$B$51))</f>
        <v>0</v>
      </c>
      <c r="AM9" s="6">
        <f>AL9/Tabeller!$H$5</f>
        <v>0</v>
      </c>
      <c r="AN9" s="30"/>
      <c r="AP9" s="6">
        <f>((I9*Budsjett!$AK9))/12</f>
        <v>0</v>
      </c>
      <c r="AQ9" s="6">
        <f>((J9*Budsjett!$AK9)*(Tabeller!J$49))/12</f>
        <v>0</v>
      </c>
      <c r="AR9" s="6">
        <f>((K9*Budsjett!$AK9)*(Tabeller!K$49))/12</f>
        <v>0</v>
      </c>
      <c r="AS9" s="6">
        <f>((L9*Budsjett!$AK9)*(Tabeller!L$49))/12</f>
        <v>0</v>
      </c>
      <c r="AT9" s="6">
        <f>((M9*Budsjett!$AK9)*(Tabeller!M$49))/12</f>
        <v>0</v>
      </c>
      <c r="AU9" s="6">
        <f>((N9*Budsjett!$AK9)*(Tabeller!N$49))/12</f>
        <v>0</v>
      </c>
      <c r="AV9" s="6">
        <f>((O9*Budsjett!$AK9)*(Tabeller!O$49))/12</f>
        <v>0</v>
      </c>
      <c r="AW9" s="6">
        <f>((P9*Budsjett!$AK9)*(Tabeller!P$49))/12</f>
        <v>0</v>
      </c>
      <c r="AX9" s="6">
        <f>((Q9*Budsjett!$AK9)*(Tabeller!Q$49))/12</f>
        <v>0</v>
      </c>
      <c r="AY9" s="6">
        <f>((R9*Budsjett!$AK9)*(Tabeller!R$49))/12</f>
        <v>0</v>
      </c>
      <c r="AZ9" s="6">
        <f>((S9*Budsjett!$AK9)*(Tabeller!S$49))/12</f>
        <v>0</v>
      </c>
      <c r="BA9" s="6">
        <f>((T9*Budsjett!$AK9)*(Tabeller!T$49))/12</f>
        <v>0</v>
      </c>
      <c r="BB9" s="6">
        <f>((U9*Budsjett!$AK9)*(Tabeller!U$49))/12</f>
        <v>0</v>
      </c>
      <c r="BD9" s="6">
        <f>IFERROR(IF(#REF!&gt;#REF!,BS9,GQ9),0)</f>
        <v>0</v>
      </c>
      <c r="BE9" s="6">
        <f>IFERROR(IF(#REF!&gt;#REF!,BT9,GR9),0)</f>
        <v>0</v>
      </c>
      <c r="BF9" s="6">
        <f>IFERROR(IF(#REF!&gt;#REF!,BU9,GS9),0)</f>
        <v>0</v>
      </c>
      <c r="BG9" s="6">
        <f>IFERROR(IF(#REF!&gt;#REF!,BV9,GT9),0)</f>
        <v>0</v>
      </c>
      <c r="BH9" s="6">
        <f>IFERROR(IF(#REF!&gt;#REF!,BW9,GU9),0)</f>
        <v>0</v>
      </c>
      <c r="BI9" s="6">
        <f>IFERROR(IF(#REF!&gt;#REF!,BX9,GV9),0)</f>
        <v>0</v>
      </c>
      <c r="BJ9" s="6">
        <f>IFERROR(IF(#REF!&gt;#REF!,BY9,GW9),0)</f>
        <v>0</v>
      </c>
      <c r="BK9" s="6">
        <f>IFERROR(IF(#REF!&gt;#REF!,BZ9,GX9),0)</f>
        <v>0</v>
      </c>
      <c r="BL9" s="6">
        <f>IFERROR(IF(#REF!&gt;#REF!,CA9,GY9),0)</f>
        <v>0</v>
      </c>
      <c r="BM9" s="6">
        <f>IFERROR(IF(#REF!&gt;#REF!,CB9,GZ9),0)</f>
        <v>0</v>
      </c>
      <c r="BN9" s="6">
        <f>IFERROR(IF(#REF!&gt;#REF!,CC9,HA9),0)</f>
        <v>0</v>
      </c>
      <c r="BO9" s="6">
        <f>IFERROR(IF(#REF!&gt;#REF!,CD9,HB9),0)</f>
        <v>0</v>
      </c>
      <c r="BP9" s="6">
        <f>IFERROR(IF(#REF!&gt;#REF!,CE9,HC9),0)</f>
        <v>0</v>
      </c>
      <c r="BS9" s="6">
        <f>IFERROR(IF(#REF!=#REF!,AP9*#REF!,AP9*Budsjett!#REF!),0)</f>
        <v>0</v>
      </c>
      <c r="BT9" s="6">
        <f>IFERROR(IF(#REF!=#REF!,AQ9*#REF!,AQ9*Budsjett!#REF!),0)</f>
        <v>0</v>
      </c>
      <c r="BU9" s="6">
        <f>IFERROR(IF(#REF!=#REF!,AR9*#REF!,AR9*Budsjett!#REF!),0)</f>
        <v>0</v>
      </c>
      <c r="BV9" s="6">
        <f>IFERROR(IF(#REF!=#REF!,AS9*#REF!,AS9*Budsjett!#REF!),0)</f>
        <v>0</v>
      </c>
      <c r="BW9" s="6">
        <f>IFERROR(IF(#REF!=#REF!,AT9*#REF!,AT9*Budsjett!#REF!),0)</f>
        <v>0</v>
      </c>
      <c r="BX9" s="6">
        <f>IFERROR(IF(#REF!=#REF!,AU9*#REF!,AU9*Budsjett!#REF!),0)</f>
        <v>0</v>
      </c>
      <c r="BY9" s="6">
        <f>IFERROR(IF(#REF!=#REF!,AV9*#REF!,AV9*Budsjett!#REF!),0)</f>
        <v>0</v>
      </c>
      <c r="BZ9" s="6">
        <f>IFERROR(IF(#REF!=#REF!,AW9*#REF!,AW9*Budsjett!#REF!),0)</f>
        <v>0</v>
      </c>
      <c r="CA9" s="6">
        <f>IFERROR(IF(#REF!=#REF!,AX9*#REF!,AX9*Budsjett!#REF!),0)</f>
        <v>0</v>
      </c>
      <c r="CB9" s="6">
        <f>IFERROR(IF(#REF!=#REF!,AY9*#REF!,AY9*Budsjett!#REF!),0)</f>
        <v>0</v>
      </c>
      <c r="CC9" s="6">
        <f>IFERROR(IF(#REF!=#REF!,AZ9*#REF!,AZ9*Budsjett!#REF!),0)</f>
        <v>0</v>
      </c>
      <c r="CD9" s="6">
        <f>IFERROR(IF(#REF!=#REF!,BA9*#REF!,BA9*Budsjett!#REF!),0)</f>
        <v>0</v>
      </c>
      <c r="CE9" s="6">
        <f>IFERROR(IF(#REF!=#REF!,BB9*#REF!,BB9*Budsjett!#REF!),0)</f>
        <v>0</v>
      </c>
      <c r="CH9" s="6">
        <f t="shared" si="94"/>
        <v>0</v>
      </c>
      <c r="CI9" s="6">
        <f t="shared" si="95"/>
        <v>0</v>
      </c>
      <c r="CJ9" s="6">
        <f t="shared" si="96"/>
        <v>0</v>
      </c>
      <c r="CK9" s="6">
        <f t="shared" si="97"/>
        <v>0</v>
      </c>
      <c r="CL9" s="6">
        <f t="shared" si="98"/>
        <v>0</v>
      </c>
      <c r="CM9" s="6">
        <f t="shared" si="99"/>
        <v>0</v>
      </c>
      <c r="CN9" s="6">
        <f t="shared" si="100"/>
        <v>0</v>
      </c>
      <c r="CO9" s="6">
        <f t="shared" si="101"/>
        <v>0</v>
      </c>
      <c r="CP9" s="6">
        <f t="shared" si="102"/>
        <v>0</v>
      </c>
      <c r="CQ9" s="6">
        <f t="shared" si="103"/>
        <v>0</v>
      </c>
      <c r="CR9" s="6">
        <f t="shared" si="104"/>
        <v>0</v>
      </c>
      <c r="CS9" s="6">
        <f t="shared" si="105"/>
        <v>0</v>
      </c>
      <c r="CT9" s="6">
        <f t="shared" si="106"/>
        <v>0</v>
      </c>
      <c r="CV9" s="47">
        <f t="shared" si="45"/>
        <v>0</v>
      </c>
      <c r="CW9" s="6">
        <f>-((IF($CV9="Teknisk/adm. bistand/Feltassistent",IF(Budsjett!AP9*(1+Tabeller!$I$76)&gt;Tabeller!I$69,Tabeller!I$69,Budsjett!AP9*(1+Tabeller!$I$76)),0)+(IF($CV9="Forsker - professor",Tabeller!I$69*I9,0)+IF($CV9="Prosjektleder/adm.leder",Tabeller!I$68*I9,0)+IF($CV9="Forsker - 1.aman.",Tabeller!I$70*I9,0)+IF($CV9="Gjesteforsker",Tabeller!I$72*I9,0)+IF($CV9="Postdoktor / forsker",Tabeller!I$73*I9,0)+IF($CV9="Stipendiat",Tabeller!I$74*I9,0)+IF($CV9="Forsker (rundsum)",Tabeller!I$71*I9,0)+IF($CV9="Vit.ass",Tabeller!I$75*I9,0))/12))</f>
        <v>0</v>
      </c>
      <c r="CX9" s="6">
        <f>-((IF($CV9="Teknisk/adm. bistand/Feltassistent",IF(Budsjett!AQ9*(1+Tabeller!$I$76)&gt;Tabeller!J$69,Tabeller!J$69,Budsjett!AQ9*(1+Tabeller!$I$76)),0)+(IF($CV9="Forsker - professor",Tabeller!J$69*J9,0)+IF($CV9="Prosjektleder/adm.leder",Tabeller!J$68*J9,0)+IF($CV9="Forsker - 1.aman.",Tabeller!J$70*J9,0)+IF($CV9="Gjesteforsker",Tabeller!J$72*J9,0)+IF($CV9="Postdoktor / forsker",Tabeller!J$73*J9,0)+IF($CV9="Stipendiat",Tabeller!J$74*J9,0)+IF($CV9="Forsker (rundsum)",Tabeller!J$71*J9,0)+IF($CV9="Vit.ass",Tabeller!J$75*J9,0))/12))</f>
        <v>0</v>
      </c>
      <c r="CY9" s="6">
        <f>-((IF($CV9="Teknisk/adm. bistand/Feltassistent",IF(Budsjett!AR9*(1+Tabeller!$I$76)&gt;Tabeller!K$69,Tabeller!K$69,Budsjett!AR9*(1+Tabeller!$I$76)),0)+(IF($CV9="Forsker - professor",Tabeller!K$69*K9,0)+IF($CV9="Prosjektleder/adm.leder",Tabeller!K$68*K9,0)+IF($CV9="Forsker - 1.aman.",Tabeller!K$70*K9,0)+IF($CV9="Gjesteforsker",Tabeller!K$72*K9,0)+IF($CV9="Postdoktor / forsker",Tabeller!K$73*K9,0)+IF($CV9="Stipendiat",Tabeller!K$74*K9,0)+IF($CV9="Forsker (rundsum)",Tabeller!K$71*K9,0)+IF($CV9="Vit.ass",Tabeller!K$75*K9,0))/12))</f>
        <v>0</v>
      </c>
      <c r="CZ9" s="6">
        <f>-((IF($CV9="Teknisk/adm. bistand/Feltassistent",IF(Budsjett!AS9*(1+Tabeller!$I$76)&gt;Tabeller!L$69,Tabeller!L$69,Budsjett!AS9*(1+Tabeller!$I$76)),0)+(IF($CV9="Forsker - professor",Tabeller!L$69*L9,0)+IF($CV9="Prosjektleder/adm.leder",Tabeller!L$68*L9,0)+IF($CV9="Forsker - 1.aman.",Tabeller!L$70*L9,0)+IF($CV9="Gjesteforsker",Tabeller!L$72*L9,0)+IF($CV9="Postdoktor / forsker",Tabeller!L$73*L9,0)+IF($CV9="Stipendiat",Tabeller!L$74*L9,0)+IF($CV9="Forsker (rundsum)",Tabeller!L$71*L9,0)+IF($CV9="Vit.ass",Tabeller!L$75*L9,0))/12))</f>
        <v>0</v>
      </c>
      <c r="DA9" s="6">
        <f>-((IF($CV9="Teknisk/adm. bistand/Feltassistent",IF(Budsjett!AT9*(1+Tabeller!$I$76)&gt;Tabeller!M$69,Tabeller!M$69,Budsjett!AT9*(1+Tabeller!$I$76)),0)+(IF($CV9="Forsker - professor",Tabeller!M$69*M9,0)+IF($CV9="Prosjektleder/adm.leder",Tabeller!M$68*M9,0)+IF($CV9="Forsker - 1.aman.",Tabeller!M$70*M9,0)+IF($CV9="Gjesteforsker",Tabeller!M$72*M9,0)+IF($CV9="Postdoktor / forsker",Tabeller!M$73*M9,0)+IF($CV9="Stipendiat",Tabeller!M$74*M9,0)+IF($CV9="Forsker (rundsum)",Tabeller!M$71*M9,0)+IF($CV9="Vit.ass",Tabeller!M$75*M9,0))/12))</f>
        <v>0</v>
      </c>
      <c r="DB9" s="6">
        <f>-((IF($CV9="Teknisk/adm. bistand/Feltassistent",IF(Budsjett!AU9*(1+Tabeller!$I$76)&gt;Tabeller!N$69,Tabeller!N$69,Budsjett!AU9*(1+Tabeller!$I$76)),0)+(IF($CV9="Forsker - professor",Tabeller!N$69*N9,0)+IF($CV9="Prosjektleder/adm.leder",Tabeller!N$68*N9,0)+IF($CV9="Forsker - 1.aman.",Tabeller!N$70*N9,0)+IF($CV9="Gjesteforsker",Tabeller!N$72*N9,0)+IF($CV9="Postdoktor / forsker",Tabeller!N$73*N9,0)+IF($CV9="Stipendiat",Tabeller!N$74*N9,0)+IF($CV9="Forsker (rundsum)",Tabeller!N$71*N9,0)+IF($CV9="Vit.ass",Tabeller!N$75*N9,0))/12))</f>
        <v>0</v>
      </c>
      <c r="DC9" s="6">
        <f>-((IF($CV9="Teknisk/adm. bistand/Feltassistent",IF(Budsjett!AV9*(1+Tabeller!$I$76)&gt;Tabeller!O$69,Tabeller!O$69,Budsjett!AV9*(1+Tabeller!$I$76)),0)+(IF($CV9="Forsker - professor",Tabeller!O$69*O9,0)+IF($CV9="Prosjektleder/adm.leder",Tabeller!O$68*O9,0)+IF($CV9="Forsker - 1.aman.",Tabeller!O$70*O9,0)+IF($CV9="Gjesteforsker",Tabeller!O$72*O9,0)+IF($CV9="Postdoktor / forsker",Tabeller!O$73*O9,0)+IF($CV9="Stipendiat",Tabeller!O$74*O9,0)+IF($CV9="Forsker (rundsum)",Tabeller!O$71*O9,0)+IF($CV9="Vit.ass",Tabeller!O$75*O9,0))/12))</f>
        <v>0</v>
      </c>
      <c r="DD9" s="6">
        <f>-((IF($CV9="Teknisk/adm. bistand/Feltassistent",IF(Budsjett!AW9*(1+Tabeller!$I$76)&gt;Tabeller!P$69,Tabeller!P$69,Budsjett!AW9*(1+Tabeller!$I$76)),0)+(IF($CV9="Forsker - professor",Tabeller!P$69*P9,0)+IF($CV9="Prosjektleder/adm.leder",Tabeller!P$68*P9,0)+IF($CV9="Forsker - 1.aman.",Tabeller!P$70*P9,0)+IF($CV9="Gjesteforsker",Tabeller!P$72*P9,0)+IF($CV9="Postdoktor / forsker",Tabeller!P$73*P9,0)+IF($CV9="Stipendiat",Tabeller!P$74*P9,0)+IF($CV9="Forsker (rundsum)",Tabeller!P$71*P9,0)+IF($CV9="Vit.ass",Tabeller!P$75*P9,0))/12))</f>
        <v>0</v>
      </c>
      <c r="DE9" s="6">
        <f>-((IF($CV9="Teknisk/adm. bistand/Feltassistent",IF(Budsjett!AX9*(1+Tabeller!$I$76)&gt;Tabeller!Q$69,Tabeller!Q$69,Budsjett!AX9*(1+Tabeller!$I$76)),0)+(IF($CV9="Forsker - professor",Tabeller!Q$69*Q9,0)+IF($CV9="Prosjektleder/adm.leder",Tabeller!Q$68*Q9,0)+IF($CV9="Forsker - 1.aman.",Tabeller!Q$70*Q9,0)+IF($CV9="Gjesteforsker",Tabeller!Q$72*Q9,0)+IF($CV9="Postdoktor / forsker",Tabeller!Q$73*Q9,0)+IF($CV9="Stipendiat",Tabeller!Q$74*Q9,0)+IF($CV9="Forsker (rundsum)",Tabeller!Q$71*Q9,0)+IF($CV9="Vit.ass",Tabeller!Q$75*Q9,0))/12))</f>
        <v>0</v>
      </c>
      <c r="DF9" s="6">
        <f>-((IF($CV9="Teknisk/adm. bistand/Feltassistent",IF(Budsjett!AY9*(1+Tabeller!$I$76)&gt;Tabeller!R$69,Tabeller!R$69,Budsjett!AY9*(1+Tabeller!$I$76)),0)+(IF($CV9="Forsker - professor",Tabeller!R$69*R9,0)+IF($CV9="Prosjektleder/adm.leder",Tabeller!R$68*R9,0)+IF($CV9="Forsker - 1.aman.",Tabeller!R$70*R9,0)+IF($CV9="Gjesteforsker",Tabeller!R$72*R9,0)+IF($CV9="Postdoktor / forsker",Tabeller!R$73*R9,0)+IF($CV9="Stipendiat",Tabeller!R$74*R9,0)+IF($CV9="Forsker (rundsum)",Tabeller!R$71*R9,0)+IF($CV9="Vit.ass",Tabeller!R$75*R9,0))/12))</f>
        <v>0</v>
      </c>
      <c r="DG9" s="6">
        <f>-((IF($CV9="Teknisk/adm. bistand/Feltassistent",IF(Budsjett!AZ9*(1+Tabeller!$I$76)&gt;Tabeller!S$69,Tabeller!S$69,Budsjett!AZ9*(1+Tabeller!$I$76)),0)+(IF($CV9="Forsker - professor",Tabeller!S$69*S9,0)+IF($CV9="Prosjektleder/adm.leder",Tabeller!S$68*S9,0)+IF($CV9="Forsker - 1.aman.",Tabeller!S$70*S9,0)+IF($CV9="Gjesteforsker",Tabeller!S$72*S9,0)+IF($CV9="Postdoktor / forsker",Tabeller!S$73*S9,0)+IF($CV9="Stipendiat",Tabeller!S$74*S9,0)+IF($CV9="Forsker (rundsum)",Tabeller!S$71*S9,0)+IF($CV9="Vit.ass",Tabeller!S$75*S9,0))/12))</f>
        <v>0</v>
      </c>
      <c r="DH9" s="6">
        <f>-((IF($CV9="Teknisk/adm. bistand/Feltassistent",IF(Budsjett!BA9*(1+Tabeller!$I$76)&gt;Tabeller!T$69,Tabeller!T$69,Budsjett!BA9*(1+Tabeller!$I$76)),0)+(IF($CV9="Forsker - professor",Tabeller!T$69*T9,0)+IF($CV9="Prosjektleder/adm.leder",Tabeller!T$68*T9,0)+IF($CV9="Forsker - 1.aman.",Tabeller!T$70*T9,0)+IF($CV9="Gjesteforsker",Tabeller!T$72*T9,0)+IF($CV9="Postdoktor / forsker",Tabeller!T$73*T9,0)+IF($CV9="Stipendiat",Tabeller!T$74*T9,0)+IF($CV9="Forsker (rundsum)",Tabeller!T$71*T9,0)+IF($CV9="Vit.ass",Tabeller!T$75*T9,0))/12))</f>
        <v>0</v>
      </c>
      <c r="DI9" s="6">
        <f>-((IF($CV9="Teknisk/adm. bistand/Feltassistent",IF(Budsjett!BB9*(1+Tabeller!$I$76)&gt;Tabeller!U$69,Tabeller!U$69,Budsjett!BB9*(1+Tabeller!$I$76)),0)+(IF($CV9="Forsker - professor",Tabeller!U$69*U9,0)+IF($CV9="Prosjektleder/adm.leder",Tabeller!U$68*U9,0)+IF($CV9="Forsker - 1.aman.",Tabeller!U$70*U9,0)+IF($CV9="Gjesteforsker",Tabeller!U$72*U9,0)+IF($CV9="Postdoktor / forsker",Tabeller!U$73*U9,0)+IF($CV9="Stipendiat",Tabeller!U$74*U9,0)+IF($CV9="Forsker (rundsum)",Tabeller!U$71*U9,0)+IF($CV9="Vit.ass",Tabeller!U$75*U9,0))/12))</f>
        <v>0</v>
      </c>
      <c r="DJ9" s="8">
        <f t="shared" si="107"/>
        <v>0</v>
      </c>
      <c r="DM9" s="47">
        <f t="shared" si="108"/>
        <v>0</v>
      </c>
      <c r="DN9" s="6">
        <f t="shared" si="109"/>
        <v>0</v>
      </c>
      <c r="DO9" s="6">
        <f t="shared" si="110"/>
        <v>0</v>
      </c>
      <c r="DP9" s="6">
        <f t="shared" si="111"/>
        <v>0</v>
      </c>
      <c r="DQ9" s="6">
        <f t="shared" si="112"/>
        <v>0</v>
      </c>
      <c r="DR9" s="6">
        <f t="shared" si="113"/>
        <v>0</v>
      </c>
      <c r="DS9" s="6">
        <f t="shared" si="114"/>
        <v>0</v>
      </c>
      <c r="DT9" s="6">
        <f t="shared" si="115"/>
        <v>0</v>
      </c>
      <c r="DU9" s="6">
        <f t="shared" si="116"/>
        <v>0</v>
      </c>
      <c r="DV9" s="6">
        <f t="shared" si="117"/>
        <v>0</v>
      </c>
      <c r="DW9" s="6">
        <f t="shared" si="118"/>
        <v>0</v>
      </c>
      <c r="DX9" s="6">
        <f t="shared" si="119"/>
        <v>0</v>
      </c>
      <c r="DY9" s="6">
        <f t="shared" si="120"/>
        <v>0</v>
      </c>
      <c r="DZ9" s="6">
        <f t="shared" si="121"/>
        <v>0</v>
      </c>
      <c r="EA9" s="8">
        <f t="shared" si="122"/>
        <v>0</v>
      </c>
      <c r="EC9" s="47">
        <f t="shared" si="123"/>
        <v>0</v>
      </c>
      <c r="ED9" s="6">
        <f t="shared" si="124"/>
        <v>0</v>
      </c>
      <c r="EE9" s="6">
        <f t="shared" si="125"/>
        <v>0</v>
      </c>
      <c r="EF9" s="6">
        <f t="shared" si="126"/>
        <v>0</v>
      </c>
      <c r="EG9" s="6">
        <f t="shared" si="127"/>
        <v>0</v>
      </c>
      <c r="EH9" s="6">
        <f t="shared" si="128"/>
        <v>0</v>
      </c>
      <c r="EI9" s="6">
        <f t="shared" si="129"/>
        <v>0</v>
      </c>
      <c r="EJ9" s="6">
        <f t="shared" si="130"/>
        <v>0</v>
      </c>
      <c r="EK9" s="6">
        <f t="shared" si="131"/>
        <v>0</v>
      </c>
      <c r="EL9" s="6">
        <f t="shared" si="132"/>
        <v>0</v>
      </c>
      <c r="EM9" s="6">
        <f t="shared" si="133"/>
        <v>0</v>
      </c>
      <c r="EN9" s="6">
        <f t="shared" si="134"/>
        <v>0</v>
      </c>
      <c r="EO9" s="6">
        <f t="shared" si="135"/>
        <v>0</v>
      </c>
      <c r="EP9" s="6">
        <f t="shared" si="136"/>
        <v>0</v>
      </c>
      <c r="EQ9" s="8">
        <f t="shared" si="137"/>
        <v>0</v>
      </c>
      <c r="ES9" s="47">
        <f t="shared" si="138"/>
        <v>0</v>
      </c>
      <c r="ET9" s="6">
        <f t="shared" si="139"/>
        <v>0</v>
      </c>
      <c r="EU9" s="6">
        <f t="shared" si="140"/>
        <v>0</v>
      </c>
      <c r="EV9" s="6">
        <f t="shared" si="141"/>
        <v>0</v>
      </c>
      <c r="EW9" s="6">
        <f t="shared" si="142"/>
        <v>0</v>
      </c>
      <c r="EX9" s="6">
        <f t="shared" si="143"/>
        <v>0</v>
      </c>
      <c r="EY9" s="6">
        <f t="shared" si="144"/>
        <v>0</v>
      </c>
      <c r="EZ9" s="6">
        <f t="shared" si="145"/>
        <v>0</v>
      </c>
      <c r="FA9" s="6">
        <f t="shared" si="146"/>
        <v>0</v>
      </c>
      <c r="FB9" s="6">
        <f t="shared" si="147"/>
        <v>0</v>
      </c>
      <c r="FC9" s="6">
        <f t="shared" si="148"/>
        <v>0</v>
      </c>
      <c r="FD9" s="6">
        <f t="shared" si="149"/>
        <v>0</v>
      </c>
      <c r="FE9" s="6">
        <f t="shared" si="150"/>
        <v>0</v>
      </c>
      <c r="FF9" s="6">
        <f t="shared" si="151"/>
        <v>0</v>
      </c>
      <c r="FG9" s="8">
        <f t="shared" si="152"/>
        <v>0</v>
      </c>
      <c r="FI9" s="47">
        <f t="shared" si="153"/>
        <v>0</v>
      </c>
      <c r="FJ9" s="6">
        <f t="shared" si="154"/>
        <v>0</v>
      </c>
      <c r="FK9" s="6">
        <f t="shared" si="155"/>
        <v>0</v>
      </c>
      <c r="FL9" s="6">
        <f t="shared" si="156"/>
        <v>0</v>
      </c>
      <c r="FM9" s="6">
        <f t="shared" si="157"/>
        <v>0</v>
      </c>
      <c r="FN9" s="6">
        <f t="shared" si="158"/>
        <v>0</v>
      </c>
      <c r="FO9" s="6">
        <f t="shared" si="159"/>
        <v>0</v>
      </c>
      <c r="FP9" s="6">
        <f t="shared" si="160"/>
        <v>0</v>
      </c>
      <c r="FQ9" s="6">
        <f t="shared" si="161"/>
        <v>0</v>
      </c>
      <c r="FR9" s="6">
        <f t="shared" si="162"/>
        <v>0</v>
      </c>
      <c r="FS9" s="6">
        <f t="shared" si="163"/>
        <v>0</v>
      </c>
      <c r="FT9" s="6">
        <f t="shared" si="164"/>
        <v>0</v>
      </c>
      <c r="FU9" s="6">
        <f t="shared" si="165"/>
        <v>0</v>
      </c>
      <c r="FV9" s="6">
        <f t="shared" si="166"/>
        <v>0</v>
      </c>
      <c r="FW9" s="8">
        <f t="shared" si="167"/>
        <v>0</v>
      </c>
      <c r="FZ9" s="47">
        <f t="shared" si="168"/>
        <v>0</v>
      </c>
      <c r="GA9" s="6"/>
      <c r="GB9" s="6"/>
      <c r="GC9" s="6"/>
      <c r="GD9" s="6"/>
      <c r="GE9" s="6"/>
      <c r="GF9" s="6"/>
      <c r="GG9" s="6"/>
      <c r="GH9" s="6"/>
      <c r="GI9" s="6"/>
      <c r="GJ9" s="6"/>
      <c r="GK9" s="6"/>
      <c r="GL9" s="6"/>
      <c r="GM9" s="6"/>
      <c r="GN9" s="8">
        <f t="shared" si="169"/>
        <v>0</v>
      </c>
      <c r="GQ9" s="518">
        <f>IF(Registrering!$B$29="Prosjekter som foregår i UiOs lokaler",IF($B9="Teknisk/adm. bistand/Feltassistent",(I9/12)*Tabeller!J$11,(I9/12)*Tabeller!J$10),IF($B9="Teknisk/adm. bistand/Feltassistent",(I9/12)*Tabeller!J$13,(I9/12)*Tabeller!J$12))</f>
        <v>0</v>
      </c>
      <c r="GR9" s="518">
        <f>IF(Registrering!$B$29="Prosjekter som foregår i UiOs lokaler",IF($B9="Teknisk/adm. bistand/Feltassistent",(J9/12)*Tabeller!K$11,(J9/12)*Tabeller!K$10),IF($B9="Teknisk/adm. bistand/Feltassistent",(J9/12)*Tabeller!K$13,(J9/12)*Tabeller!K$12))</f>
        <v>0</v>
      </c>
      <c r="GS9" s="518">
        <f>IF(Registrering!$B$29="Prosjekter som foregår i UiOs lokaler",IF($B9="Teknisk/adm. bistand/Feltassistent",(K9/12)*Tabeller!L$11,(K9/12)*Tabeller!L$10),IF($B9="Teknisk/adm. bistand/Feltassistent",(K9/12)*Tabeller!L$13,(K9/12)*Tabeller!L$12))</f>
        <v>0</v>
      </c>
      <c r="GT9" s="518">
        <f>IF(Registrering!$B$29="Prosjekter som foregår i UiOs lokaler",IF($B9="Teknisk/adm. bistand/Feltassistent",(L9/12)*Tabeller!M$11,(L9/12)*Tabeller!M$10),IF($B9="Teknisk/adm. bistand/Feltassistent",(L9/12)*Tabeller!M$13,(L9/12)*Tabeller!M$12))</f>
        <v>0</v>
      </c>
      <c r="GU9" s="518">
        <f>IF(Registrering!$B$29="Prosjekter som foregår i UiOs lokaler",IF($B9="Teknisk/adm. bistand/Feltassistent",(M9/12)*Tabeller!N$11,(M9/12)*Tabeller!N$10),IF($B9="Teknisk/adm. bistand/Feltassistent",(M9/12)*Tabeller!N$13,(M9/12)*Tabeller!N$12))</f>
        <v>0</v>
      </c>
      <c r="GV9" s="518">
        <f>IF(Registrering!$B$29="Prosjekter som foregår i UiOs lokaler",IF($B9="Teknisk/adm. bistand/Feltassistent",(N9/12)*Tabeller!O$11,(N9/12)*Tabeller!O$10),IF($B9="Teknisk/adm. bistand/Feltassistent",(N9/12)*Tabeller!O$13,(N9/12)*Tabeller!O$12))</f>
        <v>0</v>
      </c>
      <c r="GW9" s="518">
        <f>IF(Registrering!$B$29="Prosjekter som foregår i UiOs lokaler",IF($B9="Teknisk/adm. bistand/Feltassistent",(O9/12)*Tabeller!P$11,(O9/12)*Tabeller!P$10),IF($B9="Teknisk/adm. bistand/Feltassistent",(O9/12)*Tabeller!P$13,(O9/12)*Tabeller!P$12))</f>
        <v>0</v>
      </c>
      <c r="GX9" s="518">
        <f>IF(Registrering!$B$29="Prosjekter som foregår i UiOs lokaler",IF($B9="Teknisk/adm. bistand/Feltassistent",(P9/12)*Tabeller!Q$11,(P9/12)*Tabeller!Q$10),IF($B9="Teknisk/adm. bistand/Feltassistent",(P9/12)*Tabeller!Q$13,(P9/12)*Tabeller!Q$12))</f>
        <v>0</v>
      </c>
      <c r="GY9" s="518">
        <f>IF(Registrering!$B$29="Prosjekter som foregår i UiOs lokaler",IF($B9="Teknisk/adm. bistand/Feltassistent",(Q9/12)*Tabeller!R$11,(Q9/12)*Tabeller!R$10),IF($B9="Teknisk/adm. bistand/Feltassistent",(Q9/12)*Tabeller!R$13,(Q9/12)*Tabeller!R$12))</f>
        <v>0</v>
      </c>
      <c r="GZ9" s="518">
        <f>IF(Registrering!$B$29="Prosjekter som foregår i UiOs lokaler",IF($B9="Teknisk/adm. bistand/Feltassistent",(R9/12)*Tabeller!S$11,(R9/12)*Tabeller!S$10),IF($B9="Teknisk/adm. bistand/Feltassistent",(R9/12)*Tabeller!S$13,(R9/12)*Tabeller!S$12))</f>
        <v>0</v>
      </c>
      <c r="HA9" s="518">
        <f>IF(Registrering!$B$29="Prosjekter som foregår i UiOs lokaler",IF($B9="Teknisk/adm. bistand/Feltassistent",(S9/12)*Tabeller!T$11,(S9/12)*Tabeller!T$10),IF($B9="Teknisk/adm. bistand/Feltassistent",(S9/12)*Tabeller!T$13,(S9/12)*Tabeller!T$12))</f>
        <v>0</v>
      </c>
      <c r="HB9" s="518">
        <f>IF(Registrering!$B$29="Prosjekter som foregår i UiOs lokaler",IF($B9="Teknisk/adm. bistand/Feltassistent",(T9/12)*Tabeller!U$11,(T9/12)*Tabeller!U$10),IF($B9="Teknisk/adm. bistand/Feltassistent",(T9/12)*Tabeller!U$13,(T9/12)*Tabeller!U$12))</f>
        <v>0</v>
      </c>
      <c r="HC9" s="518">
        <f>IF(Registrering!$B$29="Prosjekter som foregår i UiOs lokaler",IF($B9="Teknisk/adm. bistand/Feltassistent",(U9/12)*Tabeller!V$11,(U9/12)*Tabeller!V$10),IF($B9="Teknisk/adm. bistand/Feltassistent",(U9/12)*Tabeller!V$13,(U9/12)*Tabeller!V$12))</f>
        <v>0</v>
      </c>
    </row>
    <row r="10" spans="1:211" ht="15" x14ac:dyDescent="0.25">
      <c r="B10" s="12" t="s">
        <v>87</v>
      </c>
      <c r="C10" s="16">
        <f>SUM(C4:C9)</f>
        <v>0</v>
      </c>
      <c r="D10" s="16">
        <f>SUM(D4:D9)</f>
        <v>0</v>
      </c>
      <c r="E10" s="57">
        <f>SUM(E4:E9)</f>
        <v>0</v>
      </c>
      <c r="F10" s="12"/>
      <c r="G10" s="12"/>
      <c r="H10" s="13"/>
      <c r="I10" s="56">
        <f t="shared" ref="I10:U10" si="170">SUM(I4:I9)</f>
        <v>0</v>
      </c>
      <c r="J10" s="56">
        <f t="shared" si="170"/>
        <v>0</v>
      </c>
      <c r="K10" s="56">
        <f t="shared" si="170"/>
        <v>0</v>
      </c>
      <c r="L10" s="56">
        <f t="shared" si="170"/>
        <v>0</v>
      </c>
      <c r="M10" s="56">
        <f t="shared" si="170"/>
        <v>0</v>
      </c>
      <c r="N10" s="56">
        <f t="shared" si="170"/>
        <v>0</v>
      </c>
      <c r="O10" s="56">
        <f t="shared" si="170"/>
        <v>0</v>
      </c>
      <c r="P10" s="56">
        <f t="shared" si="170"/>
        <v>0</v>
      </c>
      <c r="Q10" s="56">
        <f t="shared" si="170"/>
        <v>0</v>
      </c>
      <c r="R10" s="56">
        <f t="shared" si="170"/>
        <v>0</v>
      </c>
      <c r="S10" s="56">
        <f t="shared" si="170"/>
        <v>0</v>
      </c>
      <c r="T10" s="56">
        <f t="shared" si="170"/>
        <v>0</v>
      </c>
      <c r="U10" s="56">
        <f t="shared" si="170"/>
        <v>0</v>
      </c>
      <c r="AH10" s="89"/>
      <c r="AP10" s="8">
        <f t="shared" ref="AP10:BB10" si="171">SUM(AP4:AP9)</f>
        <v>0</v>
      </c>
      <c r="AQ10" s="8">
        <f t="shared" si="171"/>
        <v>0</v>
      </c>
      <c r="AR10" s="8">
        <f t="shared" si="171"/>
        <v>0</v>
      </c>
      <c r="AS10" s="8">
        <f t="shared" si="171"/>
        <v>0</v>
      </c>
      <c r="AT10" s="8">
        <f t="shared" si="171"/>
        <v>0</v>
      </c>
      <c r="AU10" s="8">
        <f t="shared" si="171"/>
        <v>0</v>
      </c>
      <c r="AV10" s="8">
        <f t="shared" si="171"/>
        <v>0</v>
      </c>
      <c r="AW10" s="8">
        <f t="shared" si="171"/>
        <v>0</v>
      </c>
      <c r="AX10" s="8">
        <f t="shared" si="171"/>
        <v>0</v>
      </c>
      <c r="AY10" s="8">
        <f t="shared" si="171"/>
        <v>0</v>
      </c>
      <c r="AZ10" s="8">
        <f t="shared" si="171"/>
        <v>0</v>
      </c>
      <c r="BA10" s="8">
        <f t="shared" si="171"/>
        <v>0</v>
      </c>
      <c r="BB10" s="8">
        <f t="shared" si="171"/>
        <v>0</v>
      </c>
      <c r="BC10" s="30">
        <f>SUM(AP10:BB10)</f>
        <v>0</v>
      </c>
      <c r="BD10" s="8">
        <f t="shared" ref="BD10:BP10" si="172">SUM(BD4:BD9)</f>
        <v>0</v>
      </c>
      <c r="BE10" s="8">
        <f t="shared" si="172"/>
        <v>0</v>
      </c>
      <c r="BF10" s="8">
        <f t="shared" si="172"/>
        <v>0</v>
      </c>
      <c r="BG10" s="8">
        <f t="shared" si="172"/>
        <v>0</v>
      </c>
      <c r="BH10" s="8">
        <f t="shared" si="172"/>
        <v>0</v>
      </c>
      <c r="BI10" s="8">
        <f t="shared" si="172"/>
        <v>0</v>
      </c>
      <c r="BJ10" s="8">
        <f t="shared" si="172"/>
        <v>0</v>
      </c>
      <c r="BK10" s="8">
        <f t="shared" si="172"/>
        <v>0</v>
      </c>
      <c r="BL10" s="8">
        <f t="shared" si="172"/>
        <v>0</v>
      </c>
      <c r="BM10" s="8">
        <f t="shared" si="172"/>
        <v>0</v>
      </c>
      <c r="BN10" s="8">
        <f t="shared" si="172"/>
        <v>0</v>
      </c>
      <c r="BO10" s="8">
        <f t="shared" si="172"/>
        <v>0</v>
      </c>
      <c r="BP10" s="8">
        <f t="shared" si="172"/>
        <v>0</v>
      </c>
      <c r="BQ10" s="30">
        <f>SUM(BD10:BP10)</f>
        <v>0</v>
      </c>
      <c r="BS10" s="8">
        <f t="shared" ref="BS10:CE10" si="173">SUM(BS4:BS9)</f>
        <v>0</v>
      </c>
      <c r="BT10" s="8">
        <f t="shared" si="173"/>
        <v>0</v>
      </c>
      <c r="BU10" s="8">
        <f t="shared" si="173"/>
        <v>0</v>
      </c>
      <c r="BV10" s="8">
        <f t="shared" si="173"/>
        <v>0</v>
      </c>
      <c r="BW10" s="8">
        <f t="shared" si="173"/>
        <v>0</v>
      </c>
      <c r="BX10" s="8">
        <f t="shared" si="173"/>
        <v>0</v>
      </c>
      <c r="BY10" s="8">
        <f t="shared" si="173"/>
        <v>0</v>
      </c>
      <c r="BZ10" s="8">
        <f t="shared" si="173"/>
        <v>0</v>
      </c>
      <c r="CA10" s="8">
        <f t="shared" si="173"/>
        <v>0</v>
      </c>
      <c r="CB10" s="8">
        <f t="shared" si="173"/>
        <v>0</v>
      </c>
      <c r="CC10" s="8">
        <f t="shared" si="173"/>
        <v>0</v>
      </c>
      <c r="CD10" s="8">
        <f t="shared" si="173"/>
        <v>0</v>
      </c>
      <c r="CE10" s="8">
        <f t="shared" si="173"/>
        <v>0</v>
      </c>
      <c r="CF10" s="30"/>
      <c r="CG10" s="30"/>
      <c r="CH10" s="8">
        <f t="shared" ref="CH10:CT10" si="174">SUM(CH4:CH9)</f>
        <v>0</v>
      </c>
      <c r="CI10" s="8">
        <f t="shared" si="174"/>
        <v>0</v>
      </c>
      <c r="CJ10" s="8">
        <f t="shared" si="174"/>
        <v>0</v>
      </c>
      <c r="CK10" s="8">
        <f t="shared" si="174"/>
        <v>0</v>
      </c>
      <c r="CL10" s="8">
        <f t="shared" si="174"/>
        <v>0</v>
      </c>
      <c r="CM10" s="8">
        <f t="shared" si="174"/>
        <v>0</v>
      </c>
      <c r="CN10" s="8">
        <f t="shared" si="174"/>
        <v>0</v>
      </c>
      <c r="CO10" s="8">
        <f t="shared" si="174"/>
        <v>0</v>
      </c>
      <c r="CP10" s="8">
        <f t="shared" si="174"/>
        <v>0</v>
      </c>
      <c r="CQ10" s="8">
        <f t="shared" si="174"/>
        <v>0</v>
      </c>
      <c r="CR10" s="8">
        <f t="shared" si="174"/>
        <v>0</v>
      </c>
      <c r="CS10" s="8">
        <f t="shared" si="174"/>
        <v>0</v>
      </c>
      <c r="CT10" s="8">
        <f t="shared" si="174"/>
        <v>0</v>
      </c>
      <c r="CU10" s="30"/>
      <c r="CV10" s="47"/>
      <c r="CW10" s="8">
        <f t="shared" ref="CW10:DI10" si="175">SUM(CW4:CW9)</f>
        <v>0</v>
      </c>
      <c r="CX10" s="8">
        <f t="shared" si="175"/>
        <v>0</v>
      </c>
      <c r="CY10" s="8">
        <f t="shared" si="175"/>
        <v>0</v>
      </c>
      <c r="CZ10" s="8">
        <f t="shared" si="175"/>
        <v>0</v>
      </c>
      <c r="DA10" s="8">
        <f t="shared" si="175"/>
        <v>0</v>
      </c>
      <c r="DB10" s="8">
        <f t="shared" si="175"/>
        <v>0</v>
      </c>
      <c r="DC10" s="8">
        <f t="shared" si="175"/>
        <v>0</v>
      </c>
      <c r="DD10" s="8">
        <f t="shared" si="175"/>
        <v>0</v>
      </c>
      <c r="DE10" s="8">
        <f t="shared" si="175"/>
        <v>0</v>
      </c>
      <c r="DF10" s="8">
        <f t="shared" si="175"/>
        <v>0</v>
      </c>
      <c r="DG10" s="8">
        <f t="shared" si="175"/>
        <v>0</v>
      </c>
      <c r="DH10" s="8">
        <f t="shared" si="175"/>
        <v>0</v>
      </c>
      <c r="DI10" s="8">
        <f t="shared" si="175"/>
        <v>0</v>
      </c>
      <c r="DJ10" s="8">
        <f t="shared" si="55"/>
        <v>0</v>
      </c>
      <c r="DM10" s="47"/>
      <c r="DN10" s="8">
        <f t="shared" ref="DN10:DZ10" si="176">SUM(DN4:DN9)</f>
        <v>0</v>
      </c>
      <c r="DO10" s="8">
        <f t="shared" si="176"/>
        <v>0</v>
      </c>
      <c r="DP10" s="8">
        <f t="shared" si="176"/>
        <v>0</v>
      </c>
      <c r="DQ10" s="8">
        <f t="shared" si="176"/>
        <v>0</v>
      </c>
      <c r="DR10" s="8">
        <f t="shared" si="176"/>
        <v>0</v>
      </c>
      <c r="DS10" s="8">
        <f t="shared" si="176"/>
        <v>0</v>
      </c>
      <c r="DT10" s="8">
        <f t="shared" si="176"/>
        <v>0</v>
      </c>
      <c r="DU10" s="8">
        <f t="shared" si="176"/>
        <v>0</v>
      </c>
      <c r="DV10" s="8">
        <f t="shared" si="176"/>
        <v>0</v>
      </c>
      <c r="DW10" s="8">
        <f t="shared" si="176"/>
        <v>0</v>
      </c>
      <c r="DX10" s="8">
        <f t="shared" si="176"/>
        <v>0</v>
      </c>
      <c r="DY10" s="8">
        <f t="shared" si="176"/>
        <v>0</v>
      </c>
      <c r="DZ10" s="8">
        <f t="shared" si="176"/>
        <v>0</v>
      </c>
      <c r="EA10" s="8">
        <f t="shared" si="57"/>
        <v>0</v>
      </c>
      <c r="EC10" s="47">
        <f t="shared" si="58"/>
        <v>0</v>
      </c>
      <c r="ED10" s="8">
        <f t="shared" ref="ED10:EP10" si="177">SUM(ED4:ED9)</f>
        <v>0</v>
      </c>
      <c r="EE10" s="8">
        <f t="shared" si="177"/>
        <v>0</v>
      </c>
      <c r="EF10" s="8">
        <f t="shared" si="177"/>
        <v>0</v>
      </c>
      <c r="EG10" s="8">
        <f t="shared" si="177"/>
        <v>0</v>
      </c>
      <c r="EH10" s="8">
        <f t="shared" si="177"/>
        <v>0</v>
      </c>
      <c r="EI10" s="8">
        <f t="shared" si="177"/>
        <v>0</v>
      </c>
      <c r="EJ10" s="8">
        <f t="shared" si="177"/>
        <v>0</v>
      </c>
      <c r="EK10" s="8">
        <f t="shared" si="177"/>
        <v>0</v>
      </c>
      <c r="EL10" s="8">
        <f t="shared" si="177"/>
        <v>0</v>
      </c>
      <c r="EM10" s="8">
        <f t="shared" si="177"/>
        <v>0</v>
      </c>
      <c r="EN10" s="8">
        <f t="shared" si="177"/>
        <v>0</v>
      </c>
      <c r="EO10" s="8">
        <f t="shared" si="177"/>
        <v>0</v>
      </c>
      <c r="EP10" s="8">
        <f t="shared" si="177"/>
        <v>0</v>
      </c>
      <c r="EQ10" s="8">
        <f t="shared" si="59"/>
        <v>0</v>
      </c>
      <c r="ES10" s="47">
        <f t="shared" si="60"/>
        <v>0</v>
      </c>
      <c r="ET10" s="8">
        <f t="shared" ref="ET10:FF10" si="178">SUM(ET4:ET9)</f>
        <v>0</v>
      </c>
      <c r="EU10" s="8">
        <f t="shared" si="178"/>
        <v>0</v>
      </c>
      <c r="EV10" s="8">
        <f t="shared" si="178"/>
        <v>0</v>
      </c>
      <c r="EW10" s="8">
        <f t="shared" si="178"/>
        <v>0</v>
      </c>
      <c r="EX10" s="8">
        <f t="shared" si="178"/>
        <v>0</v>
      </c>
      <c r="EY10" s="8">
        <f t="shared" si="178"/>
        <v>0</v>
      </c>
      <c r="EZ10" s="8">
        <f t="shared" si="178"/>
        <v>0</v>
      </c>
      <c r="FA10" s="8">
        <f t="shared" si="178"/>
        <v>0</v>
      </c>
      <c r="FB10" s="8">
        <f t="shared" si="178"/>
        <v>0</v>
      </c>
      <c r="FC10" s="8">
        <f t="shared" si="178"/>
        <v>0</v>
      </c>
      <c r="FD10" s="8">
        <f t="shared" si="178"/>
        <v>0</v>
      </c>
      <c r="FE10" s="8">
        <f t="shared" si="178"/>
        <v>0</v>
      </c>
      <c r="FF10" s="8">
        <f t="shared" si="178"/>
        <v>0</v>
      </c>
      <c r="FG10" s="8">
        <f t="shared" si="61"/>
        <v>0</v>
      </c>
      <c r="FI10" s="47">
        <f t="shared" si="62"/>
        <v>0</v>
      </c>
      <c r="FJ10" s="8">
        <f t="shared" ref="FJ10:FV10" si="179">SUM(FJ4:FJ9)</f>
        <v>0</v>
      </c>
      <c r="FK10" s="8">
        <f t="shared" si="179"/>
        <v>0</v>
      </c>
      <c r="FL10" s="8">
        <f t="shared" si="179"/>
        <v>0</v>
      </c>
      <c r="FM10" s="8">
        <f t="shared" si="179"/>
        <v>0</v>
      </c>
      <c r="FN10" s="8">
        <f t="shared" si="179"/>
        <v>0</v>
      </c>
      <c r="FO10" s="8">
        <f t="shared" si="179"/>
        <v>0</v>
      </c>
      <c r="FP10" s="8">
        <f t="shared" si="179"/>
        <v>0</v>
      </c>
      <c r="FQ10" s="8">
        <f t="shared" si="179"/>
        <v>0</v>
      </c>
      <c r="FR10" s="8">
        <f t="shared" si="179"/>
        <v>0</v>
      </c>
      <c r="FS10" s="8">
        <f t="shared" si="179"/>
        <v>0</v>
      </c>
      <c r="FT10" s="8">
        <f t="shared" si="179"/>
        <v>0</v>
      </c>
      <c r="FU10" s="8">
        <f t="shared" si="179"/>
        <v>0</v>
      </c>
      <c r="FV10" s="8">
        <f t="shared" si="179"/>
        <v>0</v>
      </c>
      <c r="FW10" s="8">
        <f t="shared" si="63"/>
        <v>0</v>
      </c>
      <c r="FZ10" s="47">
        <f t="shared" si="50"/>
        <v>0</v>
      </c>
      <c r="GA10" s="8">
        <f t="shared" ref="GA10:GM10" si="180">SUM(GA4:GA9)</f>
        <v>0</v>
      </c>
      <c r="GB10" s="8">
        <f t="shared" si="180"/>
        <v>0</v>
      </c>
      <c r="GC10" s="8">
        <f t="shared" si="180"/>
        <v>0</v>
      </c>
      <c r="GD10" s="8">
        <f t="shared" si="180"/>
        <v>0</v>
      </c>
      <c r="GE10" s="8">
        <f t="shared" si="180"/>
        <v>0</v>
      </c>
      <c r="GF10" s="8">
        <f t="shared" si="180"/>
        <v>0</v>
      </c>
      <c r="GG10" s="8">
        <f t="shared" si="180"/>
        <v>0</v>
      </c>
      <c r="GH10" s="8">
        <f t="shared" si="180"/>
        <v>0</v>
      </c>
      <c r="GI10" s="8">
        <f t="shared" si="180"/>
        <v>0</v>
      </c>
      <c r="GJ10" s="8">
        <f t="shared" si="180"/>
        <v>0</v>
      </c>
      <c r="GK10" s="8">
        <f t="shared" si="180"/>
        <v>0</v>
      </c>
      <c r="GL10" s="8">
        <f t="shared" si="180"/>
        <v>0</v>
      </c>
      <c r="GM10" s="8">
        <f t="shared" si="180"/>
        <v>0</v>
      </c>
      <c r="GN10" s="8">
        <f t="shared" si="64"/>
        <v>0</v>
      </c>
      <c r="GQ10" s="517">
        <f t="shared" ref="GQ10:HC10" si="181">SUM(GQ4:GQ9)</f>
        <v>0</v>
      </c>
      <c r="GR10" s="517">
        <f t="shared" si="181"/>
        <v>0</v>
      </c>
      <c r="GS10" s="517">
        <f t="shared" si="181"/>
        <v>0</v>
      </c>
      <c r="GT10" s="517">
        <f t="shared" si="181"/>
        <v>0</v>
      </c>
      <c r="GU10" s="517">
        <f t="shared" si="181"/>
        <v>0</v>
      </c>
      <c r="GV10" s="517">
        <f t="shared" si="181"/>
        <v>0</v>
      </c>
      <c r="GW10" s="517">
        <f t="shared" si="181"/>
        <v>0</v>
      </c>
      <c r="GX10" s="517">
        <f t="shared" si="181"/>
        <v>0</v>
      </c>
      <c r="GY10" s="517">
        <f t="shared" si="181"/>
        <v>0</v>
      </c>
      <c r="GZ10" s="517">
        <f t="shared" si="181"/>
        <v>0</v>
      </c>
      <c r="HA10" s="517">
        <f t="shared" si="181"/>
        <v>0</v>
      </c>
      <c r="HB10" s="517">
        <f t="shared" si="181"/>
        <v>0</v>
      </c>
      <c r="HC10" s="517">
        <f t="shared" si="181"/>
        <v>0</v>
      </c>
    </row>
    <row r="11" spans="1:211" ht="21" x14ac:dyDescent="0.35">
      <c r="B11" s="28"/>
      <c r="D11" s="32"/>
      <c r="F11" s="24"/>
      <c r="G11" s="24"/>
      <c r="I11" s="29" t="s">
        <v>88</v>
      </c>
      <c r="AH11" s="89"/>
      <c r="CV11" s="47"/>
      <c r="CX11" s="22"/>
      <c r="DM11" s="47"/>
      <c r="EC11" s="47">
        <f t="shared" si="58"/>
        <v>0</v>
      </c>
      <c r="ES11" s="47">
        <f t="shared" si="60"/>
        <v>0</v>
      </c>
      <c r="FI11" s="47">
        <f t="shared" si="62"/>
        <v>0</v>
      </c>
      <c r="FZ11" s="47">
        <f t="shared" si="50"/>
        <v>0</v>
      </c>
      <c r="GQ11" s="519"/>
      <c r="GR11" s="519"/>
      <c r="GS11" s="519"/>
      <c r="GT11" s="519"/>
      <c r="GU11" s="519"/>
      <c r="GV11" s="519"/>
      <c r="GW11" s="519"/>
      <c r="GX11" s="519"/>
      <c r="GY11" s="519"/>
      <c r="GZ11" s="519"/>
      <c r="HA11" s="519"/>
      <c r="HB11" s="519"/>
      <c r="HC11" s="519"/>
    </row>
    <row r="12" spans="1:211" ht="15" x14ac:dyDescent="0.25">
      <c r="B12" s="70" t="s">
        <v>573</v>
      </c>
      <c r="C12" s="276" t="s">
        <v>69</v>
      </c>
      <c r="D12" s="276" t="s">
        <v>70</v>
      </c>
      <c r="E12" s="276" t="s">
        <v>71</v>
      </c>
      <c r="F12" s="274" t="s">
        <v>72</v>
      </c>
      <c r="G12" s="274" t="s">
        <v>73</v>
      </c>
      <c r="H12" s="274" t="s">
        <v>74</v>
      </c>
      <c r="I12" s="275">
        <f t="shared" ref="I12:U12" si="182">I3</f>
        <v>2025</v>
      </c>
      <c r="J12" s="275">
        <f t="shared" si="182"/>
        <v>2026</v>
      </c>
      <c r="K12" s="275">
        <f t="shared" si="182"/>
        <v>2027</v>
      </c>
      <c r="L12" s="275">
        <f t="shared" si="182"/>
        <v>2028</v>
      </c>
      <c r="M12" s="275">
        <f t="shared" si="182"/>
        <v>2029</v>
      </c>
      <c r="N12" s="275">
        <f t="shared" si="182"/>
        <v>2030</v>
      </c>
      <c r="O12" s="275">
        <f t="shared" si="182"/>
        <v>2031</v>
      </c>
      <c r="P12" s="275">
        <f t="shared" si="182"/>
        <v>2032</v>
      </c>
      <c r="Q12" s="275">
        <f t="shared" si="182"/>
        <v>2033</v>
      </c>
      <c r="R12" s="275">
        <f t="shared" si="182"/>
        <v>2034</v>
      </c>
      <c r="S12" s="275">
        <f t="shared" si="182"/>
        <v>2035</v>
      </c>
      <c r="T12" s="275">
        <f t="shared" si="182"/>
        <v>2036</v>
      </c>
      <c r="U12" s="275">
        <f t="shared" si="182"/>
        <v>2037</v>
      </c>
      <c r="AE12" s="31" t="s">
        <v>75</v>
      </c>
      <c r="AF12" s="31" t="s">
        <v>76</v>
      </c>
      <c r="AG12" s="31" t="s">
        <v>77</v>
      </c>
      <c r="AH12" s="90" t="s">
        <v>78</v>
      </c>
      <c r="AI12" s="31" t="s">
        <v>79</v>
      </c>
      <c r="AJ12" s="31" t="s">
        <v>80</v>
      </c>
      <c r="AK12" s="31" t="s">
        <v>81</v>
      </c>
      <c r="AL12" s="31" t="s">
        <v>82</v>
      </c>
      <c r="AM12" s="31" t="s">
        <v>83</v>
      </c>
      <c r="AP12" s="8">
        <f t="shared" ref="AP12:BB12" si="183">I12</f>
        <v>2025</v>
      </c>
      <c r="AQ12" s="8">
        <f t="shared" si="183"/>
        <v>2026</v>
      </c>
      <c r="AR12" s="8">
        <f t="shared" si="183"/>
        <v>2027</v>
      </c>
      <c r="AS12" s="8">
        <f t="shared" si="183"/>
        <v>2028</v>
      </c>
      <c r="AT12" s="8">
        <f t="shared" si="183"/>
        <v>2029</v>
      </c>
      <c r="AU12" s="8">
        <f t="shared" si="183"/>
        <v>2030</v>
      </c>
      <c r="AV12" s="8">
        <f t="shared" si="183"/>
        <v>2031</v>
      </c>
      <c r="AW12" s="8">
        <f t="shared" si="183"/>
        <v>2032</v>
      </c>
      <c r="AX12" s="8">
        <f t="shared" si="183"/>
        <v>2033</v>
      </c>
      <c r="AY12" s="8">
        <f t="shared" si="183"/>
        <v>2034</v>
      </c>
      <c r="AZ12" s="8">
        <f t="shared" si="183"/>
        <v>2035</v>
      </c>
      <c r="BA12" s="8">
        <f t="shared" si="183"/>
        <v>2036</v>
      </c>
      <c r="BB12" s="8">
        <f t="shared" si="183"/>
        <v>2037</v>
      </c>
      <c r="BD12" s="6">
        <f t="shared" ref="BD12:BM12" si="184">AP12</f>
        <v>2025</v>
      </c>
      <c r="BE12" s="6">
        <f t="shared" si="184"/>
        <v>2026</v>
      </c>
      <c r="BF12" s="6">
        <f t="shared" si="184"/>
        <v>2027</v>
      </c>
      <c r="BG12" s="6">
        <f t="shared" si="184"/>
        <v>2028</v>
      </c>
      <c r="BH12" s="6">
        <f t="shared" si="184"/>
        <v>2029</v>
      </c>
      <c r="BI12" s="6">
        <f t="shared" si="184"/>
        <v>2030</v>
      </c>
      <c r="BJ12" s="6">
        <f t="shared" si="184"/>
        <v>2031</v>
      </c>
      <c r="BK12" s="6">
        <f t="shared" si="184"/>
        <v>2032</v>
      </c>
      <c r="BL12" s="6">
        <f t="shared" si="184"/>
        <v>2033</v>
      </c>
      <c r="BM12" s="6">
        <f t="shared" si="184"/>
        <v>2034</v>
      </c>
      <c r="BN12" s="6">
        <f t="shared" ref="BN12:BP12" si="185">AZ12</f>
        <v>2035</v>
      </c>
      <c r="BO12" s="6">
        <f t="shared" si="185"/>
        <v>2036</v>
      </c>
      <c r="BP12" s="6">
        <f t="shared" si="185"/>
        <v>2037</v>
      </c>
      <c r="BS12" s="8">
        <f t="shared" ref="BS12:CA12" si="186">BD12</f>
        <v>2025</v>
      </c>
      <c r="BT12" s="8">
        <f t="shared" si="186"/>
        <v>2026</v>
      </c>
      <c r="BU12" s="8">
        <f t="shared" si="186"/>
        <v>2027</v>
      </c>
      <c r="BV12" s="8">
        <f t="shared" si="186"/>
        <v>2028</v>
      </c>
      <c r="BW12" s="8">
        <f t="shared" si="186"/>
        <v>2029</v>
      </c>
      <c r="BX12" s="8">
        <f t="shared" si="186"/>
        <v>2030</v>
      </c>
      <c r="BY12" s="8">
        <f t="shared" si="186"/>
        <v>2031</v>
      </c>
      <c r="BZ12" s="8">
        <f t="shared" si="186"/>
        <v>2032</v>
      </c>
      <c r="CA12" s="8">
        <f t="shared" si="186"/>
        <v>2033</v>
      </c>
      <c r="CB12" s="8">
        <f t="shared" ref="CB12" si="187">BM12</f>
        <v>2034</v>
      </c>
      <c r="CC12" s="8">
        <f t="shared" ref="CC12" si="188">BN12</f>
        <v>2035</v>
      </c>
      <c r="CD12" s="8">
        <f t="shared" ref="CD12" si="189">BO12</f>
        <v>2036</v>
      </c>
      <c r="CE12" s="8">
        <f t="shared" ref="CE12" si="190">BP12</f>
        <v>2037</v>
      </c>
      <c r="CH12" s="8">
        <f t="shared" ref="CH12:CQ12" si="191">CW12</f>
        <v>2025</v>
      </c>
      <c r="CI12" s="8">
        <f t="shared" si="191"/>
        <v>2026</v>
      </c>
      <c r="CJ12" s="8">
        <f t="shared" si="191"/>
        <v>2027</v>
      </c>
      <c r="CK12" s="8">
        <f t="shared" si="191"/>
        <v>2028</v>
      </c>
      <c r="CL12" s="8">
        <f t="shared" si="191"/>
        <v>2029</v>
      </c>
      <c r="CM12" s="8">
        <f t="shared" si="191"/>
        <v>2030</v>
      </c>
      <c r="CN12" s="8">
        <f t="shared" si="191"/>
        <v>2031</v>
      </c>
      <c r="CO12" s="8">
        <f t="shared" si="191"/>
        <v>2032</v>
      </c>
      <c r="CP12" s="8">
        <f t="shared" si="191"/>
        <v>2033</v>
      </c>
      <c r="CQ12" s="8">
        <f t="shared" si="191"/>
        <v>2034</v>
      </c>
      <c r="CR12" s="8">
        <f t="shared" ref="CR12" si="192">DG12</f>
        <v>2035</v>
      </c>
      <c r="CS12" s="8">
        <f t="shared" ref="CS12" si="193">DH12</f>
        <v>2036</v>
      </c>
      <c r="CT12" s="8">
        <f t="shared" ref="CT12" si="194">DI12</f>
        <v>2037</v>
      </c>
      <c r="CV12" s="47"/>
      <c r="CW12" s="8">
        <f t="shared" ref="CW12:DF12" si="195">BS12</f>
        <v>2025</v>
      </c>
      <c r="CX12" s="8">
        <f t="shared" si="195"/>
        <v>2026</v>
      </c>
      <c r="CY12" s="8">
        <f t="shared" si="195"/>
        <v>2027</v>
      </c>
      <c r="CZ12" s="8">
        <f t="shared" si="195"/>
        <v>2028</v>
      </c>
      <c r="DA12" s="8">
        <f t="shared" si="195"/>
        <v>2029</v>
      </c>
      <c r="DB12" s="8">
        <f t="shared" si="195"/>
        <v>2030</v>
      </c>
      <c r="DC12" s="8">
        <f t="shared" si="195"/>
        <v>2031</v>
      </c>
      <c r="DD12" s="8">
        <f t="shared" si="195"/>
        <v>2032</v>
      </c>
      <c r="DE12" s="8">
        <f t="shared" si="195"/>
        <v>2033</v>
      </c>
      <c r="DF12" s="8">
        <f t="shared" si="195"/>
        <v>2034</v>
      </c>
      <c r="DG12" s="8">
        <f t="shared" ref="DG12:DI12" si="196">CC12</f>
        <v>2035</v>
      </c>
      <c r="DH12" s="8">
        <f t="shared" si="196"/>
        <v>2036</v>
      </c>
      <c r="DI12" s="8">
        <f t="shared" si="196"/>
        <v>2037</v>
      </c>
      <c r="DJ12" s="8" t="s">
        <v>84</v>
      </c>
      <c r="DM12" s="47"/>
      <c r="DN12" s="8">
        <f t="shared" ref="DN12:DW12" si="197">BS12</f>
        <v>2025</v>
      </c>
      <c r="DO12" s="8">
        <f t="shared" si="197"/>
        <v>2026</v>
      </c>
      <c r="DP12" s="8">
        <f t="shared" si="197"/>
        <v>2027</v>
      </c>
      <c r="DQ12" s="8">
        <f t="shared" si="197"/>
        <v>2028</v>
      </c>
      <c r="DR12" s="8">
        <f t="shared" si="197"/>
        <v>2029</v>
      </c>
      <c r="DS12" s="8">
        <f t="shared" si="197"/>
        <v>2030</v>
      </c>
      <c r="DT12" s="8">
        <f t="shared" si="197"/>
        <v>2031</v>
      </c>
      <c r="DU12" s="8">
        <f t="shared" si="197"/>
        <v>2032</v>
      </c>
      <c r="DV12" s="8">
        <f t="shared" si="197"/>
        <v>2033</v>
      </c>
      <c r="DW12" s="8">
        <f t="shared" si="197"/>
        <v>2034</v>
      </c>
      <c r="DX12" s="8">
        <f t="shared" ref="DX12" si="198">CC12</f>
        <v>2035</v>
      </c>
      <c r="DY12" s="8">
        <f t="shared" ref="DY12" si="199">CD12</f>
        <v>2036</v>
      </c>
      <c r="DZ12" s="8">
        <f t="shared" ref="DZ12" si="200">CE12</f>
        <v>2037</v>
      </c>
      <c r="EA12" s="8" t="str">
        <f>EA3</f>
        <v>Totalt</v>
      </c>
      <c r="EC12" s="47">
        <f t="shared" si="58"/>
        <v>0</v>
      </c>
      <c r="ED12" s="8">
        <f t="shared" ref="ED12:EQ12" si="201">ED3</f>
        <v>2025</v>
      </c>
      <c r="EE12" s="8">
        <f t="shared" si="201"/>
        <v>2026</v>
      </c>
      <c r="EF12" s="8">
        <f t="shared" si="201"/>
        <v>2027</v>
      </c>
      <c r="EG12" s="8">
        <f t="shared" si="201"/>
        <v>2028</v>
      </c>
      <c r="EH12" s="8">
        <f t="shared" si="201"/>
        <v>2029</v>
      </c>
      <c r="EI12" s="8">
        <f t="shared" si="201"/>
        <v>2030</v>
      </c>
      <c r="EJ12" s="8">
        <f t="shared" si="201"/>
        <v>2031</v>
      </c>
      <c r="EK12" s="8">
        <f t="shared" si="201"/>
        <v>2032</v>
      </c>
      <c r="EL12" s="8">
        <f t="shared" si="201"/>
        <v>2033</v>
      </c>
      <c r="EM12" s="8">
        <f t="shared" si="201"/>
        <v>2034</v>
      </c>
      <c r="EN12" s="8">
        <f t="shared" si="201"/>
        <v>2035</v>
      </c>
      <c r="EO12" s="8">
        <f t="shared" si="201"/>
        <v>2036</v>
      </c>
      <c r="EP12" s="8">
        <f t="shared" si="201"/>
        <v>2037</v>
      </c>
      <c r="EQ12" s="8" t="str">
        <f t="shared" si="201"/>
        <v>Totalt</v>
      </c>
      <c r="ES12" s="47">
        <f t="shared" si="60"/>
        <v>0</v>
      </c>
      <c r="ET12" s="8">
        <f t="shared" ref="ET12:FG12" si="202">ET3</f>
        <v>2025</v>
      </c>
      <c r="EU12" s="8">
        <f t="shared" si="202"/>
        <v>2026</v>
      </c>
      <c r="EV12" s="8">
        <f t="shared" si="202"/>
        <v>2027</v>
      </c>
      <c r="EW12" s="8">
        <f t="shared" si="202"/>
        <v>2028</v>
      </c>
      <c r="EX12" s="8">
        <f t="shared" si="202"/>
        <v>2029</v>
      </c>
      <c r="EY12" s="8">
        <f t="shared" si="202"/>
        <v>2030</v>
      </c>
      <c r="EZ12" s="8">
        <f t="shared" si="202"/>
        <v>2031</v>
      </c>
      <c r="FA12" s="8">
        <f t="shared" si="202"/>
        <v>2032</v>
      </c>
      <c r="FB12" s="8">
        <f t="shared" si="202"/>
        <v>2033</v>
      </c>
      <c r="FC12" s="8">
        <f t="shared" si="202"/>
        <v>2034</v>
      </c>
      <c r="FD12" s="8">
        <f t="shared" si="202"/>
        <v>2035</v>
      </c>
      <c r="FE12" s="8">
        <f t="shared" si="202"/>
        <v>2036</v>
      </c>
      <c r="FF12" s="8">
        <f t="shared" si="202"/>
        <v>2037</v>
      </c>
      <c r="FG12" s="8" t="str">
        <f t="shared" si="202"/>
        <v>Totalt</v>
      </c>
      <c r="FI12" s="47">
        <f t="shared" si="62"/>
        <v>0</v>
      </c>
      <c r="FJ12" s="8">
        <f t="shared" ref="FJ12:FW12" si="203">FJ3</f>
        <v>2025</v>
      </c>
      <c r="FK12" s="8">
        <f t="shared" si="203"/>
        <v>2026</v>
      </c>
      <c r="FL12" s="8">
        <f t="shared" si="203"/>
        <v>2027</v>
      </c>
      <c r="FM12" s="8">
        <f t="shared" si="203"/>
        <v>2028</v>
      </c>
      <c r="FN12" s="8">
        <f t="shared" si="203"/>
        <v>2029</v>
      </c>
      <c r="FO12" s="8">
        <f t="shared" si="203"/>
        <v>2030</v>
      </c>
      <c r="FP12" s="8">
        <f t="shared" si="203"/>
        <v>2031</v>
      </c>
      <c r="FQ12" s="8">
        <f t="shared" si="203"/>
        <v>2032</v>
      </c>
      <c r="FR12" s="8">
        <f t="shared" si="203"/>
        <v>2033</v>
      </c>
      <c r="FS12" s="8">
        <f t="shared" si="203"/>
        <v>2034</v>
      </c>
      <c r="FT12" s="8">
        <f t="shared" si="203"/>
        <v>2035</v>
      </c>
      <c r="FU12" s="8">
        <f t="shared" si="203"/>
        <v>2036</v>
      </c>
      <c r="FV12" s="8">
        <f t="shared" si="203"/>
        <v>2037</v>
      </c>
      <c r="FW12" s="8" t="str">
        <f t="shared" si="203"/>
        <v>Totalt</v>
      </c>
      <c r="FZ12" s="47">
        <f t="shared" si="50"/>
        <v>0</v>
      </c>
      <c r="GA12" s="8">
        <f t="shared" ref="GA12:GN12" si="204">GA3</f>
        <v>2025</v>
      </c>
      <c r="GB12" s="8">
        <f t="shared" si="204"/>
        <v>2026</v>
      </c>
      <c r="GC12" s="8">
        <f t="shared" si="204"/>
        <v>2027</v>
      </c>
      <c r="GD12" s="8">
        <f t="shared" si="204"/>
        <v>2028</v>
      </c>
      <c r="GE12" s="8">
        <f t="shared" si="204"/>
        <v>2029</v>
      </c>
      <c r="GF12" s="8">
        <f t="shared" si="204"/>
        <v>2030</v>
      </c>
      <c r="GG12" s="8">
        <f t="shared" si="204"/>
        <v>2031</v>
      </c>
      <c r="GH12" s="8">
        <f t="shared" si="204"/>
        <v>2032</v>
      </c>
      <c r="GI12" s="8">
        <f t="shared" si="204"/>
        <v>2033</v>
      </c>
      <c r="GJ12" s="8">
        <f t="shared" si="204"/>
        <v>2034</v>
      </c>
      <c r="GK12" s="8">
        <f t="shared" si="204"/>
        <v>2035</v>
      </c>
      <c r="GL12" s="8">
        <f t="shared" si="204"/>
        <v>2036</v>
      </c>
      <c r="GM12" s="8">
        <f t="shared" si="204"/>
        <v>2037</v>
      </c>
      <c r="GN12" s="8" t="str">
        <f t="shared" si="204"/>
        <v>Totalt</v>
      </c>
      <c r="GQ12" s="518">
        <f t="shared" ref="GQ12:GZ12" si="205">AP12</f>
        <v>2025</v>
      </c>
      <c r="GR12" s="518">
        <f t="shared" si="205"/>
        <v>2026</v>
      </c>
      <c r="GS12" s="518">
        <f t="shared" si="205"/>
        <v>2027</v>
      </c>
      <c r="GT12" s="518">
        <f t="shared" si="205"/>
        <v>2028</v>
      </c>
      <c r="GU12" s="518">
        <f t="shared" si="205"/>
        <v>2029</v>
      </c>
      <c r="GV12" s="518">
        <f t="shared" si="205"/>
        <v>2030</v>
      </c>
      <c r="GW12" s="518">
        <f t="shared" si="205"/>
        <v>2031</v>
      </c>
      <c r="GX12" s="518">
        <f t="shared" si="205"/>
        <v>2032</v>
      </c>
      <c r="GY12" s="518">
        <f t="shared" si="205"/>
        <v>2033</v>
      </c>
      <c r="GZ12" s="518">
        <f t="shared" si="205"/>
        <v>2034</v>
      </c>
      <c r="HA12" s="518">
        <f t="shared" ref="HA12" si="206">AZ12</f>
        <v>2035</v>
      </c>
      <c r="HB12" s="518">
        <f t="shared" ref="HB12" si="207">BA12</f>
        <v>2036</v>
      </c>
      <c r="HC12" s="518">
        <f t="shared" ref="HC12" si="208">BB12</f>
        <v>2037</v>
      </c>
    </row>
    <row r="13" spans="1:211" ht="15" x14ac:dyDescent="0.25">
      <c r="B13" s="235"/>
      <c r="C13" s="422"/>
      <c r="D13" s="422">
        <f t="shared" ref="D13:D18" si="209">SUM(AP13:BB13)</f>
        <v>0</v>
      </c>
      <c r="E13" s="58">
        <f>SUM(I13:U13)</f>
        <v>0</v>
      </c>
      <c r="F13" s="595"/>
      <c r="G13" s="596"/>
      <c r="H13" s="595"/>
      <c r="I13" s="597"/>
      <c r="J13" s="597"/>
      <c r="K13" s="597"/>
      <c r="L13" s="597"/>
      <c r="M13" s="597"/>
      <c r="N13" s="597"/>
      <c r="O13" s="597"/>
      <c r="P13" s="597"/>
      <c r="Q13" s="597"/>
      <c r="R13" s="597"/>
      <c r="S13" s="597"/>
      <c r="T13" s="597"/>
      <c r="U13" s="597"/>
      <c r="AE13" s="6">
        <f>G13</f>
        <v>0</v>
      </c>
      <c r="AF13" s="6">
        <f>AE13*Tabeller!$I$49</f>
        <v>0</v>
      </c>
      <c r="AG13" s="6">
        <f>IF(AE13&gt;0,(AF13-400)/52*47,0)</f>
        <v>0</v>
      </c>
      <c r="AH13" s="88">
        <f>AG13*Tabeller!$H$40</f>
        <v>0</v>
      </c>
      <c r="AI13" s="6">
        <f>SUM(AG13:AH13,AJ13)*Tabeller!$H$42</f>
        <v>0</v>
      </c>
      <c r="AJ13" s="6">
        <f>AF13*Tabeller!$H$41</f>
        <v>0</v>
      </c>
      <c r="AK13" s="6">
        <f t="shared" ref="AK13" si="210">SUM(AG13:AJ13)</f>
        <v>0</v>
      </c>
      <c r="AL13" s="6">
        <f>AK13+(IF(B13="Teknisk adm bistand",Registrering!$E$51,Registrering!$B$51))</f>
        <v>0</v>
      </c>
      <c r="AM13" s="6">
        <f>AL13/Tabeller!$H$5</f>
        <v>0</v>
      </c>
      <c r="AP13" s="6">
        <f>((I13*Budsjett!$AK13))</f>
        <v>0</v>
      </c>
      <c r="AQ13" s="6">
        <f>((J13*Budsjett!$AK13)*(Tabeller!J$49))</f>
        <v>0</v>
      </c>
      <c r="AR13" s="6">
        <f>((K13*Budsjett!$AK13)*(Tabeller!K$49))</f>
        <v>0</v>
      </c>
      <c r="AS13" s="6">
        <f>((L13*Budsjett!$AK13)*(Tabeller!L$49))</f>
        <v>0</v>
      </c>
      <c r="AT13" s="6">
        <f>((M13*Budsjett!$AK13)*(Tabeller!M$49))</f>
        <v>0</v>
      </c>
      <c r="AU13" s="6">
        <f>((N13*Budsjett!$AK13)*(Tabeller!N$49))</f>
        <v>0</v>
      </c>
      <c r="AV13" s="6">
        <f>((O13*Budsjett!$AK13)*(Tabeller!O$49))</f>
        <v>0</v>
      </c>
      <c r="AW13" s="6">
        <f>((P13*Budsjett!$AK13)*(Tabeller!P$49))</f>
        <v>0</v>
      </c>
      <c r="AX13" s="6">
        <f>((Q13*Budsjett!$AK13)*(Tabeller!Q$49))</f>
        <v>0</v>
      </c>
      <c r="AY13" s="6">
        <f>((R13*Budsjett!$AK13)*(Tabeller!R$49))</f>
        <v>0</v>
      </c>
      <c r="AZ13" s="6">
        <f>((S13*Budsjett!$AK13)*(Tabeller!S$49))</f>
        <v>0</v>
      </c>
      <c r="BA13" s="6">
        <f>((T13*Budsjett!$AK13)*(Tabeller!T$49))</f>
        <v>0</v>
      </c>
      <c r="BB13" s="6">
        <f>((U13*Budsjett!$AK13)*(Tabeller!U$49))</f>
        <v>0</v>
      </c>
      <c r="BD13" s="6">
        <f>IFERROR(IF(#REF!&gt;#REF!,BS13,GQ13),0)</f>
        <v>0</v>
      </c>
      <c r="BE13" s="6">
        <f>IFERROR(IF(#REF!&gt;#REF!,BT13,GR13),0)</f>
        <v>0</v>
      </c>
      <c r="BF13" s="6">
        <f>IFERROR(IF(#REF!&gt;#REF!,BU13,GS13),0)</f>
        <v>0</v>
      </c>
      <c r="BG13" s="6">
        <f>IFERROR(IF(#REF!&gt;#REF!,BV13,GT13),0)</f>
        <v>0</v>
      </c>
      <c r="BH13" s="6">
        <f>IFERROR(IF(#REF!&gt;#REF!,BW13,GU13),0)</f>
        <v>0</v>
      </c>
      <c r="BI13" s="6">
        <f>IFERROR(IF(#REF!&gt;#REF!,BX13,GV13),0)</f>
        <v>0</v>
      </c>
      <c r="BJ13" s="6">
        <f>IFERROR(IF(#REF!&gt;#REF!,BY13,GW13),0)</f>
        <v>0</v>
      </c>
      <c r="BK13" s="6">
        <f>IFERROR(IF(#REF!&gt;#REF!,BZ13,GX13),0)</f>
        <v>0</v>
      </c>
      <c r="BL13" s="6">
        <f>IFERROR(IF(#REF!&gt;#REF!,CA13,GY13),0)</f>
        <v>0</v>
      </c>
      <c r="BM13" s="6">
        <f>IFERROR(IF(#REF!&gt;#REF!,CB13,GZ13),0)</f>
        <v>0</v>
      </c>
      <c r="BN13" s="6">
        <f>IFERROR(IF(#REF!&gt;#REF!,CC13,HA13),0)</f>
        <v>0</v>
      </c>
      <c r="BO13" s="6">
        <f>IFERROR(IF(#REF!&gt;#REF!,CD13,HB13),0)</f>
        <v>0</v>
      </c>
      <c r="BP13" s="6">
        <f>IFERROR(IF(#REF!&gt;#REF!,CE13,HC13),0)</f>
        <v>0</v>
      </c>
      <c r="BS13" s="6">
        <f>IFERROR(IF($F$85=$M$85,AP13*#REF!,AP13*Budsjett!#REF!),0)</f>
        <v>0</v>
      </c>
      <c r="BT13" s="6">
        <f>IFERROR(IF($F$85=$M$85,AQ13*#REF!,AQ13*Budsjett!#REF!),0)</f>
        <v>0</v>
      </c>
      <c r="BU13" s="6">
        <f>IFERROR(IF($F$85=$M$85,AR13*#REF!,AR13*Budsjett!#REF!),0)</f>
        <v>0</v>
      </c>
      <c r="BV13" s="6">
        <f>IFERROR(IF($F$85=$M$85,AS13*#REF!,AS13*Budsjett!#REF!),0)</f>
        <v>0</v>
      </c>
      <c r="BW13" s="6">
        <f>IFERROR(IF($F$85=$M$85,AT13*#REF!,AT13*Budsjett!#REF!),0)</f>
        <v>0</v>
      </c>
      <c r="BX13" s="6">
        <f>IFERROR(IF($F$85=$M$85,AU13*#REF!,AU13*Budsjett!#REF!),0)</f>
        <v>0</v>
      </c>
      <c r="BY13" s="6">
        <f>IFERROR(IF($F$85=$M$85,AV13*#REF!,AV13*Budsjett!#REF!),0)</f>
        <v>0</v>
      </c>
      <c r="BZ13" s="6">
        <f>IFERROR(IF($F$85=$M$85,AW13*#REF!,AW13*Budsjett!#REF!),0)</f>
        <v>0</v>
      </c>
      <c r="CA13" s="6">
        <f>IFERROR(IF($F$85=$M$85,AX13*#REF!,AX13*Budsjett!#REF!),0)</f>
        <v>0</v>
      </c>
      <c r="CB13" s="6">
        <f>IFERROR(IF($F$85=$M$85,AY13*#REF!,AY13*Budsjett!#REF!),0)</f>
        <v>0</v>
      </c>
      <c r="CC13" s="6">
        <f>IFERROR(IF($F$85=$M$85,AZ13*#REF!,AZ13*Budsjett!#REF!),0)</f>
        <v>0</v>
      </c>
      <c r="CD13" s="6">
        <f>IFERROR(IF($F$85=$M$85,BA13*#REF!,BA13*Budsjett!#REF!),0)</f>
        <v>0</v>
      </c>
      <c r="CE13" s="6">
        <f>IFERROR(IF($F$85=$M$85,BB13*#REF!,BB13*Budsjett!#REF!),0)</f>
        <v>0</v>
      </c>
      <c r="CH13" s="6">
        <f t="shared" ref="CH13:CP17" si="211">BD13-BS13</f>
        <v>0</v>
      </c>
      <c r="CI13" s="6">
        <f t="shared" si="211"/>
        <v>0</v>
      </c>
      <c r="CJ13" s="6">
        <f t="shared" si="211"/>
        <v>0</v>
      </c>
      <c r="CK13" s="6">
        <f t="shared" si="211"/>
        <v>0</v>
      </c>
      <c r="CL13" s="6">
        <f t="shared" si="211"/>
        <v>0</v>
      </c>
      <c r="CM13" s="6">
        <f t="shared" si="211"/>
        <v>0</v>
      </c>
      <c r="CN13" s="6">
        <f t="shared" si="211"/>
        <v>0</v>
      </c>
      <c r="CO13" s="6">
        <f t="shared" si="211"/>
        <v>0</v>
      </c>
      <c r="CP13" s="6">
        <f t="shared" si="211"/>
        <v>0</v>
      </c>
      <c r="CQ13" s="6">
        <f t="shared" ref="CQ13:CQ17" si="212">BM13-CB13</f>
        <v>0</v>
      </c>
      <c r="CR13" s="6">
        <f t="shared" ref="CR13:CR17" si="213">BN13-CC13</f>
        <v>0</v>
      </c>
      <c r="CS13" s="6">
        <f t="shared" ref="CS13:CS17" si="214">BO13-CD13</f>
        <v>0</v>
      </c>
      <c r="CT13" s="6">
        <f t="shared" ref="CT13:CT17" si="215">BP13-CE13</f>
        <v>0</v>
      </c>
      <c r="CV13" s="47">
        <f t="shared" ref="CV13:CV18" si="216">B13</f>
        <v>0</v>
      </c>
      <c r="CW13" s="6">
        <f>-((IF($CV13="Teknisk/adm. bistand/Feltassistent",IF(Budsjett!AP13*(1+Tabeller!$I$76)&gt;Tabeller!I$69,Tabeller!I$69,Budsjett!AP13*(1+Tabeller!$I$76)),0)+(IF($CV13="Forsker - professor",Tabeller!I$69*I13,0)+IF($CV13="Prosjektleder/adm.leder",Tabeller!I$68*I13,0)+IF($CV13="Forsker - 1.aman.",Tabeller!I$70*I13,0)+IF($CV13="Gjesteforsker",Tabeller!I$72*I13,0)+IF($CV13="Postdoktor / forsker",Tabeller!I$73*I13,0)+IF($CV13="Stipendiat",Tabeller!I$74*I13,0)+IF($CV13="Forsker (rundsum)",Tabeller!I$71*I13,0)+IF($CV13="Vit.ass",Tabeller!I$75*I13,0))/1))</f>
        <v>0</v>
      </c>
      <c r="CX13" s="6">
        <f>-((IF($CV13="Teknisk/adm. bistand/Feltassistent",IF(Budsjett!AQ13*(1+Tabeller!$I$76)&gt;Tabeller!J$69,Tabeller!J$69,Budsjett!AQ13*(1+Tabeller!$I$76)),0)+(IF($CV13="Forsker - professor",Tabeller!J$69*J13,0)+IF($CV13="Prosjektleder/adm.leder",Tabeller!J$68*J13,0)+IF($CV13="Forsker - 1.aman.",Tabeller!J$70*J13,0)+IF($CV13="Gjesteforsker",Tabeller!J$72*J13,0)+IF($CV13="Postdoktor / forsker",Tabeller!J$73*J13,0)+IF($CV13="Stipendiat",Tabeller!J$74*J13,0)+IF($CV13="Forsker (rundsum)",Tabeller!J$71*J13,0)+IF($CV13="Vit.ass",Tabeller!J$75*J13,0))/1))</f>
        <v>0</v>
      </c>
      <c r="CY13" s="6">
        <f>-((IF($CV13="Teknisk/adm. bistand/Feltassistent",IF(Budsjett!AR13*(1+Tabeller!$I$76)&gt;Tabeller!K$69,Tabeller!K$69,Budsjett!AR13*(1+Tabeller!$I$76)),0)+(IF($CV13="Forsker - professor",Tabeller!K$69*K13,0)+IF($CV13="Prosjektleder/adm.leder",Tabeller!K$68*K13,0)+IF($CV13="Forsker - 1.aman.",Tabeller!K$70*K13,0)+IF($CV13="Gjesteforsker",Tabeller!K$72*K13,0)+IF($CV13="Postdoktor / forsker",Tabeller!K$73*K13,0)+IF($CV13="Stipendiat",Tabeller!K$74*K13,0)+IF($CV13="Forsker (rundsum)",Tabeller!K$71*K13,0)+IF($CV13="Vit.ass",Tabeller!K$75*K13,0))/1))</f>
        <v>0</v>
      </c>
      <c r="CZ13" s="6">
        <f>-((IF($CV13="Teknisk/adm. bistand/Feltassistent",IF(Budsjett!AS13*(1+Tabeller!$I$76)&gt;Tabeller!L$69,Tabeller!L$69,Budsjett!AS13*(1+Tabeller!$I$76)),0)+(IF($CV13="Forsker - professor",Tabeller!L$69*L13,0)+IF($CV13="Prosjektleder/adm.leder",Tabeller!L$68*L13,0)+IF($CV13="Forsker - 1.aman.",Tabeller!L$70*L13,0)+IF($CV13="Gjesteforsker",Tabeller!L$72*L13,0)+IF($CV13="Postdoktor / forsker",Tabeller!L$73*L13,0)+IF($CV13="Stipendiat",Tabeller!L$74*L13,0)+IF($CV13="Forsker (rundsum)",Tabeller!L$71*L13,0)+IF($CV13="Vit.ass",Tabeller!L$75*L13,0))/1))</f>
        <v>0</v>
      </c>
      <c r="DA13" s="6">
        <f>-((IF($CV13="Teknisk/adm. bistand/Feltassistent",IF(Budsjett!AT13*(1+Tabeller!$I$76)&gt;Tabeller!M$69,Tabeller!M$69,Budsjett!AT13*(1+Tabeller!$I$76)),0)+(IF($CV13="Forsker - professor",Tabeller!M$69*M13,0)+IF($CV13="Prosjektleder/adm.leder",Tabeller!M$68*M13,0)+IF($CV13="Forsker - 1.aman.",Tabeller!M$70*M13,0)+IF($CV13="Gjesteforsker",Tabeller!M$72*M13,0)+IF($CV13="Postdoktor / forsker",Tabeller!M$73*M13,0)+IF($CV13="Stipendiat",Tabeller!M$74*M13,0)+IF($CV13="Forsker (rundsum)",Tabeller!M$71*M13,0)+IF($CV13="Vit.ass",Tabeller!M$75*M13,0))/1))</f>
        <v>0</v>
      </c>
      <c r="DB13" s="6">
        <f>-((IF($CV13="Teknisk/adm. bistand/Feltassistent",IF(Budsjett!AU13*(1+Tabeller!$I$76)&gt;Tabeller!N$69,Tabeller!N$69,Budsjett!AU13*(1+Tabeller!$I$76)),0)+(IF($CV13="Forsker - professor",Tabeller!N$69*N13,0)+IF($CV13="Prosjektleder/adm.leder",Tabeller!N$68*N13,0)+IF($CV13="Forsker - 1.aman.",Tabeller!N$70*N13,0)+IF($CV13="Gjesteforsker",Tabeller!N$72*N13,0)+IF($CV13="Postdoktor / forsker",Tabeller!N$73*N13,0)+IF($CV13="Stipendiat",Tabeller!N$74*N13,0)+IF($CV13="Forsker (rundsum)",Tabeller!N$71*N13,0)+IF($CV13="Vit.ass",Tabeller!N$75*N13,0))/1))</f>
        <v>0</v>
      </c>
      <c r="DC13" s="6">
        <f>-((IF($CV13="Teknisk/adm. bistand/Feltassistent",IF(Budsjett!AV13*(1+Tabeller!$I$76)&gt;Tabeller!O$69,Tabeller!O$69,Budsjett!AV13*(1+Tabeller!$I$76)),0)+(IF($CV13="Forsker - professor",Tabeller!O$69*O13,0)+IF($CV13="Prosjektleder/adm.leder",Tabeller!O$68*O13,0)+IF($CV13="Forsker - 1.aman.",Tabeller!O$70*O13,0)+IF($CV13="Gjesteforsker",Tabeller!O$72*O13,0)+IF($CV13="Postdoktor / forsker",Tabeller!O$73*O13,0)+IF($CV13="Stipendiat",Tabeller!O$74*O13,0)+IF($CV13="Forsker (rundsum)",Tabeller!O$71*O13,0)+IF($CV13="Vit.ass",Tabeller!O$75*O13,0))/1))</f>
        <v>0</v>
      </c>
      <c r="DD13" s="6">
        <f>-((IF($CV13="Teknisk/adm. bistand/Feltassistent",IF(Budsjett!AW13*(1+Tabeller!$I$76)&gt;Tabeller!P$69,Tabeller!P$69,Budsjett!AW13*(1+Tabeller!$I$76)),0)+(IF($CV13="Forsker - professor",Tabeller!P$69*P13,0)+IF($CV13="Prosjektleder/adm.leder",Tabeller!P$68*P13,0)+IF($CV13="Forsker - 1.aman.",Tabeller!P$70*P13,0)+IF($CV13="Gjesteforsker",Tabeller!P$72*P13,0)+IF($CV13="Postdoktor / forsker",Tabeller!P$73*P13,0)+IF($CV13="Stipendiat",Tabeller!P$74*P13,0)+IF($CV13="Forsker (rundsum)",Tabeller!P$71*P13,0)+IF($CV13="Vit.ass",Tabeller!P$75*P13,0))/1))</f>
        <v>0</v>
      </c>
      <c r="DE13" s="6">
        <f>-((IF($CV13="Teknisk/adm. bistand/Feltassistent",IF(Budsjett!AX13*(1+Tabeller!$I$76)&gt;Tabeller!Q$69,Tabeller!Q$69,Budsjett!AX13*(1+Tabeller!$I$76)),0)+(IF($CV13="Forsker - professor",Tabeller!Q$69*Q13,0)+IF($CV13="Prosjektleder/adm.leder",Tabeller!Q$68*Q13,0)+IF($CV13="Forsker - 1.aman.",Tabeller!Q$70*Q13,0)+IF($CV13="Gjesteforsker",Tabeller!Q$72*Q13,0)+IF($CV13="Postdoktor / forsker",Tabeller!Q$73*Q13,0)+IF($CV13="Stipendiat",Tabeller!Q$74*Q13,0)+IF($CV13="Forsker (rundsum)",Tabeller!Q$71*Q13,0)+IF($CV13="Vit.ass",Tabeller!Q$75*Q13,0))/1))</f>
        <v>0</v>
      </c>
      <c r="DF13" s="6">
        <f>-((IF($CV13="Teknisk/adm. bistand/Feltassistent",IF(Budsjett!AY13*(1+Tabeller!$I$76)&gt;Tabeller!R$69,Tabeller!R$69,Budsjett!AY13*(1+Tabeller!$I$76)),0)+(IF($CV13="Forsker - professor",Tabeller!R$69*R13,0)+IF($CV13="Prosjektleder/adm.leder",Tabeller!R$68*R13,0)+IF($CV13="Forsker - 1.aman.",Tabeller!R$70*R13,0)+IF($CV13="Gjesteforsker",Tabeller!R$72*R13,0)+IF($CV13="Postdoktor / forsker",Tabeller!R$73*R13,0)+IF($CV13="Stipendiat",Tabeller!R$74*R13,0)+IF($CV13="Forsker (rundsum)",Tabeller!R$71*R13,0)+IF($CV13="Vit.ass",Tabeller!R$75*R13,0))/1))</f>
        <v>0</v>
      </c>
      <c r="DG13" s="6">
        <f>-((IF($CV13="Teknisk/adm. bistand/Feltassistent",IF(Budsjett!AZ13*(1+Tabeller!$I$76)&gt;Tabeller!S$69,Tabeller!S$69,Budsjett!AZ13*(1+Tabeller!$I$76)),0)+(IF($CV13="Forsker - professor",Tabeller!S$69*S13,0)+IF($CV13="Prosjektleder/adm.leder",Tabeller!S$68*S13,0)+IF($CV13="Forsker - 1.aman.",Tabeller!S$70*S13,0)+IF($CV13="Gjesteforsker",Tabeller!S$72*S13,0)+IF($CV13="Postdoktor / forsker",Tabeller!S$73*S13,0)+IF($CV13="Stipendiat",Tabeller!S$74*S13,0)+IF($CV13="Forsker (rundsum)",Tabeller!S$71*S13,0)+IF($CV13="Vit.ass",Tabeller!S$75*S13,0))/1))</f>
        <v>0</v>
      </c>
      <c r="DH13" s="6">
        <f>-((IF($CV13="Teknisk/adm. bistand/Feltassistent",IF(Budsjett!BA13*(1+Tabeller!$I$76)&gt;Tabeller!T$69,Tabeller!T$69,Budsjett!BA13*(1+Tabeller!$I$76)),0)+(IF($CV13="Forsker - professor",Tabeller!T$69*T13,0)+IF($CV13="Prosjektleder/adm.leder",Tabeller!T$68*T13,0)+IF($CV13="Forsker - 1.aman.",Tabeller!T$70*T13,0)+IF($CV13="Gjesteforsker",Tabeller!T$72*T13,0)+IF($CV13="Postdoktor / forsker",Tabeller!T$73*T13,0)+IF($CV13="Stipendiat",Tabeller!T$74*T13,0)+IF($CV13="Forsker (rundsum)",Tabeller!T$71*T13,0)+IF($CV13="Vit.ass",Tabeller!T$75*T13,0))/1))</f>
        <v>0</v>
      </c>
      <c r="DI13" s="6">
        <f>-((IF($CV13="Teknisk/adm. bistand/Feltassistent",IF(Budsjett!BB13*(1+Tabeller!$I$76)&gt;Tabeller!U$69,Tabeller!U$69,Budsjett!BB13*(1+Tabeller!$I$76)),0)+(IF($CV13="Forsker - professor",Tabeller!U$69*U13,0)+IF($CV13="Prosjektleder/adm.leder",Tabeller!U$68*U13,0)+IF($CV13="Forsker - 1.aman.",Tabeller!U$70*U13,0)+IF($CV13="Gjesteforsker",Tabeller!U$72*U13,0)+IF($CV13="Postdoktor / forsker",Tabeller!U$73*U13,0)+IF($CV13="Stipendiat",Tabeller!U$74*U13,0)+IF($CV13="Forsker (rundsum)",Tabeller!U$71*U13,0)+IF($CV13="Vit.ass",Tabeller!U$75*U13,0))/1))</f>
        <v>0</v>
      </c>
      <c r="DJ13" s="8">
        <f t="shared" ref="DJ13:DJ19" si="217">SUM(CW13:DI13)</f>
        <v>0</v>
      </c>
      <c r="DM13" s="47">
        <f t="shared" ref="DM13:DM17" si="218">CV13</f>
        <v>0</v>
      </c>
      <c r="DN13" s="6">
        <f t="shared" ref="DN13:DZ18" si="219">IF($F13="NFR",CW13,0)</f>
        <v>0</v>
      </c>
      <c r="DO13" s="6">
        <f t="shared" si="219"/>
        <v>0</v>
      </c>
      <c r="DP13" s="6">
        <f t="shared" si="219"/>
        <v>0</v>
      </c>
      <c r="DQ13" s="6">
        <f t="shared" si="219"/>
        <v>0</v>
      </c>
      <c r="DR13" s="6">
        <f t="shared" si="219"/>
        <v>0</v>
      </c>
      <c r="DS13" s="6">
        <f t="shared" si="219"/>
        <v>0</v>
      </c>
      <c r="DT13" s="6">
        <f t="shared" si="219"/>
        <v>0</v>
      </c>
      <c r="DU13" s="6">
        <f t="shared" si="219"/>
        <v>0</v>
      </c>
      <c r="DV13" s="6">
        <f t="shared" si="219"/>
        <v>0</v>
      </c>
      <c r="DW13" s="6">
        <f t="shared" si="219"/>
        <v>0</v>
      </c>
      <c r="DX13" s="6">
        <f t="shared" si="219"/>
        <v>0</v>
      </c>
      <c r="DY13" s="6">
        <f t="shared" si="219"/>
        <v>0</v>
      </c>
      <c r="DZ13" s="6">
        <f t="shared" si="219"/>
        <v>0</v>
      </c>
      <c r="EA13" s="8">
        <f t="shared" ref="EA13:EA19" si="220">SUM(DN13:DZ13)</f>
        <v>0</v>
      </c>
      <c r="EC13" s="47">
        <f t="shared" si="58"/>
        <v>0</v>
      </c>
      <c r="ED13" s="6">
        <f t="shared" ref="ED13:EP18" si="221">IF($F13=$ED$1,CW13,0)</f>
        <v>0</v>
      </c>
      <c r="EE13" s="6">
        <f t="shared" si="221"/>
        <v>0</v>
      </c>
      <c r="EF13" s="6">
        <f t="shared" si="221"/>
        <v>0</v>
      </c>
      <c r="EG13" s="6">
        <f t="shared" si="221"/>
        <v>0</v>
      </c>
      <c r="EH13" s="6">
        <f t="shared" si="221"/>
        <v>0</v>
      </c>
      <c r="EI13" s="6">
        <f t="shared" si="221"/>
        <v>0</v>
      </c>
      <c r="EJ13" s="6">
        <f t="shared" si="221"/>
        <v>0</v>
      </c>
      <c r="EK13" s="6">
        <f t="shared" si="221"/>
        <v>0</v>
      </c>
      <c r="EL13" s="6">
        <f t="shared" si="221"/>
        <v>0</v>
      </c>
      <c r="EM13" s="6">
        <f t="shared" si="221"/>
        <v>0</v>
      </c>
      <c r="EN13" s="6">
        <f t="shared" si="221"/>
        <v>0</v>
      </c>
      <c r="EO13" s="6">
        <f t="shared" si="221"/>
        <v>0</v>
      </c>
      <c r="EP13" s="6">
        <f t="shared" si="221"/>
        <v>0</v>
      </c>
      <c r="EQ13" s="8">
        <f t="shared" ref="EQ13:EQ19" si="222">SUM(ED13:EP13)</f>
        <v>0</v>
      </c>
      <c r="ES13" s="47">
        <f t="shared" si="60"/>
        <v>0</v>
      </c>
      <c r="ET13" s="6">
        <f t="shared" ref="ET13:FF18" si="223">IF($F13=$ET$1,CW13,0)</f>
        <v>0</v>
      </c>
      <c r="EU13" s="6">
        <f t="shared" si="223"/>
        <v>0</v>
      </c>
      <c r="EV13" s="6">
        <f t="shared" si="223"/>
        <v>0</v>
      </c>
      <c r="EW13" s="6">
        <f t="shared" si="223"/>
        <v>0</v>
      </c>
      <c r="EX13" s="6">
        <f t="shared" si="223"/>
        <v>0</v>
      </c>
      <c r="EY13" s="6">
        <f t="shared" si="223"/>
        <v>0</v>
      </c>
      <c r="EZ13" s="6">
        <f t="shared" si="223"/>
        <v>0</v>
      </c>
      <c r="FA13" s="6">
        <f t="shared" si="223"/>
        <v>0</v>
      </c>
      <c r="FB13" s="6">
        <f t="shared" si="223"/>
        <v>0</v>
      </c>
      <c r="FC13" s="6">
        <f t="shared" si="223"/>
        <v>0</v>
      </c>
      <c r="FD13" s="6">
        <f t="shared" si="223"/>
        <v>0</v>
      </c>
      <c r="FE13" s="6">
        <f t="shared" si="223"/>
        <v>0</v>
      </c>
      <c r="FF13" s="6">
        <f t="shared" si="223"/>
        <v>0</v>
      </c>
      <c r="FG13" s="8">
        <f t="shared" ref="FG13:FG19" si="224">SUM(ET13:FF13)</f>
        <v>0</v>
      </c>
      <c r="FI13" s="47">
        <f t="shared" si="62"/>
        <v>0</v>
      </c>
      <c r="FJ13" s="6">
        <f t="shared" ref="FJ13:FV18" si="225">IF($F13=$FJ$1,CW13,0)</f>
        <v>0</v>
      </c>
      <c r="FK13" s="6">
        <f t="shared" si="225"/>
        <v>0</v>
      </c>
      <c r="FL13" s="6">
        <f t="shared" si="225"/>
        <v>0</v>
      </c>
      <c r="FM13" s="6">
        <f t="shared" si="225"/>
        <v>0</v>
      </c>
      <c r="FN13" s="6">
        <f t="shared" si="225"/>
        <v>0</v>
      </c>
      <c r="FO13" s="6">
        <f t="shared" si="225"/>
        <v>0</v>
      </c>
      <c r="FP13" s="6">
        <f t="shared" si="225"/>
        <v>0</v>
      </c>
      <c r="FQ13" s="6">
        <f t="shared" si="225"/>
        <v>0</v>
      </c>
      <c r="FR13" s="6">
        <f t="shared" si="225"/>
        <v>0</v>
      </c>
      <c r="FS13" s="6">
        <f t="shared" si="225"/>
        <v>0</v>
      </c>
      <c r="FT13" s="6">
        <f t="shared" si="225"/>
        <v>0</v>
      </c>
      <c r="FU13" s="6">
        <f t="shared" si="225"/>
        <v>0</v>
      </c>
      <c r="FV13" s="6">
        <f t="shared" si="225"/>
        <v>0</v>
      </c>
      <c r="FW13" s="8">
        <f t="shared" ref="FW13:FW19" si="226">SUM(FJ13:FV13)</f>
        <v>0</v>
      </c>
      <c r="FZ13" s="47">
        <f t="shared" si="50"/>
        <v>0</v>
      </c>
      <c r="GA13" s="6"/>
      <c r="GB13" s="6"/>
      <c r="GC13" s="6"/>
      <c r="GD13" s="6"/>
      <c r="GE13" s="6"/>
      <c r="GF13" s="6"/>
      <c r="GG13" s="6"/>
      <c r="GH13" s="6"/>
      <c r="GI13" s="6"/>
      <c r="GJ13" s="6"/>
      <c r="GK13" s="6"/>
      <c r="GL13" s="6"/>
      <c r="GM13" s="6"/>
      <c r="GN13" s="8">
        <f t="shared" ref="GN13:GN19" si="227">SUM(GA13:GM13)</f>
        <v>0</v>
      </c>
      <c r="GQ13" s="518">
        <f>IF(Registrering!$B$29="Prosjekter som foregår i UiOs lokaler",IF($B13="Teknisk/adm. bistand/Feltassistent",I13*Tabeller!J$11,I13*Tabeller!J$10),IF($B13="Teknisk/adm. bistand/Feltassistent",I13*Tabeller!J$13,I13*Tabeller!J$12))</f>
        <v>0</v>
      </c>
      <c r="GR13" s="518">
        <f>IF(Registrering!$B$29="Prosjekter som foregår i UiOs lokaler",IF($B13="Teknisk/adm. bistand/Feltassistent",J13*Tabeller!K$11,J13*Tabeller!K$10),IF($B13="Teknisk/adm. bistand/Feltassistent",J13*Tabeller!K$13,J13*Tabeller!K$12))</f>
        <v>0</v>
      </c>
      <c r="GS13" s="518">
        <f>IF(Registrering!$B$29="Prosjekter som foregår i UiOs lokaler",IF($B13="Teknisk/adm. bistand/Feltassistent",K13*Tabeller!L$11,K13*Tabeller!L$10),IF($B13="Teknisk/adm. bistand/Feltassistent",K13*Tabeller!L$13,K13*Tabeller!L$12))</f>
        <v>0</v>
      </c>
      <c r="GT13" s="518">
        <f>IF(Registrering!$B$29="Prosjekter som foregår i UiOs lokaler",IF($B13="Teknisk/adm. bistand/Feltassistent",L13*Tabeller!M$11,L13*Tabeller!M$10),IF($B13="Teknisk/adm. bistand/Feltassistent",L13*Tabeller!M$13,L13*Tabeller!M$12))</f>
        <v>0</v>
      </c>
      <c r="GU13" s="518">
        <f>IF(Registrering!$B$29="Prosjekter som foregår i UiOs lokaler",IF($B13="Teknisk/adm. bistand/Feltassistent",M13*Tabeller!N$11,M13*Tabeller!N$10),IF($B13="Teknisk/adm. bistand/Feltassistent",M13*Tabeller!N$13,M13*Tabeller!N$12))</f>
        <v>0</v>
      </c>
      <c r="GV13" s="518">
        <f>IF(Registrering!$B$29="Prosjekter som foregår i UiOs lokaler",IF($B13="Teknisk/adm. bistand/Feltassistent",N13*Tabeller!O$11,N13*Tabeller!O$10),IF($B13="Teknisk/adm. bistand/Feltassistent",N13*Tabeller!O$13,N13*Tabeller!O$12))</f>
        <v>0</v>
      </c>
      <c r="GW13" s="518">
        <f>IF(Registrering!$B$29="Prosjekter som foregår i UiOs lokaler",IF($B13="Teknisk/adm. bistand/Feltassistent",O13*Tabeller!P$11,O13*Tabeller!P$10),IF($B13="Teknisk/adm. bistand/Feltassistent",O13*Tabeller!P$13,O13*Tabeller!P$12))</f>
        <v>0</v>
      </c>
      <c r="GX13" s="518">
        <f>IF(Registrering!$B$29="Prosjekter som foregår i UiOs lokaler",IF($B13="Teknisk/adm. bistand/Feltassistent",P13*Tabeller!Q$11,P13*Tabeller!Q$10),IF($B13="Teknisk/adm. bistand/Feltassistent",P13*Tabeller!Q$13,P13*Tabeller!Q$12))</f>
        <v>0</v>
      </c>
      <c r="GY13" s="518">
        <f>IF(Registrering!$B$29="Prosjekter som foregår i UiOs lokaler",IF($B13="Teknisk/adm. bistand/Feltassistent",Q13*Tabeller!R$11,Q13*Tabeller!R$10),IF($B13="Teknisk/adm. bistand/Feltassistent",Q13*Tabeller!R$13,Q13*Tabeller!R$12))</f>
        <v>0</v>
      </c>
      <c r="GZ13" s="518">
        <f>IF(Registrering!$B$29="Prosjekter som foregår i UiOs lokaler",IF($B13="Teknisk/adm. bistand/Feltassistent",R13*Tabeller!S$11,R13*Tabeller!S$10),IF($B13="Teknisk/adm. bistand/Feltassistent",R13*Tabeller!S$13,R13*Tabeller!S$12))</f>
        <v>0</v>
      </c>
      <c r="HA13" s="518">
        <f>IF(Registrering!$B$29="Prosjekter som foregår i UiOs lokaler",IF($B13="Teknisk/adm. bistand/Feltassistent",S13*Tabeller!T$11,S13*Tabeller!T$10),IF($B13="Teknisk/adm. bistand/Feltassistent",S13*Tabeller!T$13,S13*Tabeller!T$12))</f>
        <v>0</v>
      </c>
      <c r="HB13" s="518">
        <f>IF(Registrering!$B$29="Prosjekter som foregår i UiOs lokaler",IF($B13="Teknisk/adm. bistand/Feltassistent",T13*Tabeller!U$11,T13*Tabeller!U$10),IF($B13="Teknisk/adm. bistand/Feltassistent",T13*Tabeller!U$13,T13*Tabeller!U$12))</f>
        <v>0</v>
      </c>
      <c r="HC13" s="518">
        <f>IF(Registrering!$B$29="Prosjekter som foregår i UiOs lokaler",IF($B13="Teknisk/adm. bistand/Feltassistent",U13*Tabeller!V$11,U13*Tabeller!V$10),IF($B13="Teknisk/adm. bistand/Feltassistent",U13*Tabeller!V$13,U13*Tabeller!V$12))</f>
        <v>0</v>
      </c>
    </row>
    <row r="14" spans="1:211" ht="15" x14ac:dyDescent="0.25">
      <c r="B14" s="235"/>
      <c r="C14" s="422"/>
      <c r="D14" s="422">
        <f t="shared" si="209"/>
        <v>0</v>
      </c>
      <c r="E14" s="58">
        <f t="shared" ref="E14:E17" si="228">SUM(I14:U14)</f>
        <v>0</v>
      </c>
      <c r="F14" s="595"/>
      <c r="G14" s="596"/>
      <c r="H14" s="595"/>
      <c r="I14" s="597"/>
      <c r="J14" s="597"/>
      <c r="K14" s="597"/>
      <c r="L14" s="597"/>
      <c r="M14" s="597"/>
      <c r="N14" s="597"/>
      <c r="O14" s="597"/>
      <c r="P14" s="597"/>
      <c r="Q14" s="597"/>
      <c r="R14" s="597"/>
      <c r="S14" s="597"/>
      <c r="T14" s="597"/>
      <c r="U14" s="597"/>
      <c r="AE14" s="6">
        <f t="shared" ref="AE14:AE18" si="229">G14</f>
        <v>0</v>
      </c>
      <c r="AF14" s="6">
        <f>AE14*Tabeller!$I$49</f>
        <v>0</v>
      </c>
      <c r="AG14" s="6">
        <f t="shared" ref="AG14:AG18" si="230">IF(AE14&gt;0,(AF14-400)/52*47,0)</f>
        <v>0</v>
      </c>
      <c r="AH14" s="88">
        <f>AG14*Tabeller!$H$40</f>
        <v>0</v>
      </c>
      <c r="AI14" s="6">
        <f>SUM(AG14:AH14,AJ14)*Tabeller!$H$42</f>
        <v>0</v>
      </c>
      <c r="AJ14" s="6">
        <f>AF14*Tabeller!$H$41</f>
        <v>0</v>
      </c>
      <c r="AK14" s="6">
        <f t="shared" ref="AK14:AK18" si="231">SUM(AG14:AJ14)</f>
        <v>0</v>
      </c>
      <c r="AL14" s="6">
        <f>AK14+(IF(B14="Teknisk adm bistand",Registrering!$E$51,Registrering!$B$51))</f>
        <v>0</v>
      </c>
      <c r="AM14" s="6">
        <f>AL14/Tabeller!$H$5</f>
        <v>0</v>
      </c>
      <c r="AP14" s="6">
        <f>((I14*Budsjett!$AK14))</f>
        <v>0</v>
      </c>
      <c r="AQ14" s="6">
        <f>((J14*Budsjett!$AK14)*(Tabeller!J$49))</f>
        <v>0</v>
      </c>
      <c r="AR14" s="6">
        <f>((K14*Budsjett!$AK14)*(Tabeller!K$49))</f>
        <v>0</v>
      </c>
      <c r="AS14" s="6">
        <f>((L14*Budsjett!$AK14)*(Tabeller!L$49))</f>
        <v>0</v>
      </c>
      <c r="AT14" s="6">
        <f>((M14*Budsjett!$AK14)*(Tabeller!M$49))</f>
        <v>0</v>
      </c>
      <c r="AU14" s="6">
        <f>((N14*Budsjett!$AK14)*(Tabeller!N$49))</f>
        <v>0</v>
      </c>
      <c r="AV14" s="6">
        <f>((O14*Budsjett!$AK14)*(Tabeller!O$49))</f>
        <v>0</v>
      </c>
      <c r="AW14" s="6">
        <f>((P14*Budsjett!$AK14)*(Tabeller!P$49))</f>
        <v>0</v>
      </c>
      <c r="AX14" s="6">
        <f>((Q14*Budsjett!$AK14)*(Tabeller!Q$49))</f>
        <v>0</v>
      </c>
      <c r="AY14" s="6">
        <f>((R14*Budsjett!$AK14)*(Tabeller!R$49))</f>
        <v>0</v>
      </c>
      <c r="AZ14" s="6">
        <f>((S14*Budsjett!$AK14)*(Tabeller!S$49))</f>
        <v>0</v>
      </c>
      <c r="BA14" s="6">
        <f>((T14*Budsjett!$AK14)*(Tabeller!T$49))</f>
        <v>0</v>
      </c>
      <c r="BB14" s="6">
        <f>((U14*Budsjett!$AK14)*(Tabeller!U$49))</f>
        <v>0</v>
      </c>
      <c r="BD14" s="6">
        <f>IFERROR(IF(#REF!&gt;#REF!,BS14,GQ14),0)</f>
        <v>0</v>
      </c>
      <c r="BE14" s="6">
        <f>IFERROR(IF(#REF!&gt;#REF!,BT14,GR14),0)</f>
        <v>0</v>
      </c>
      <c r="BF14" s="6">
        <f>IFERROR(IF(#REF!&gt;#REF!,BU14,GS14),0)</f>
        <v>0</v>
      </c>
      <c r="BG14" s="6">
        <f>IFERROR(IF(#REF!&gt;#REF!,BV14,GT14),0)</f>
        <v>0</v>
      </c>
      <c r="BH14" s="6">
        <f>IFERROR(IF(#REF!&gt;#REF!,BW14,GU14),0)</f>
        <v>0</v>
      </c>
      <c r="BI14" s="6">
        <f>IFERROR(IF(#REF!&gt;#REF!,BX14,GV14),0)</f>
        <v>0</v>
      </c>
      <c r="BJ14" s="6">
        <f>IFERROR(IF(#REF!&gt;#REF!,BY14,GW14),0)</f>
        <v>0</v>
      </c>
      <c r="BK14" s="6">
        <f>IFERROR(IF(#REF!&gt;#REF!,BZ14,GX14),0)</f>
        <v>0</v>
      </c>
      <c r="BL14" s="6">
        <f>IFERROR(IF(#REF!&gt;#REF!,CA14,GY14),0)</f>
        <v>0</v>
      </c>
      <c r="BM14" s="6">
        <f>IFERROR(IF(#REF!&gt;#REF!,CB14,GZ14),0)</f>
        <v>0</v>
      </c>
      <c r="BN14" s="6">
        <f>IFERROR(IF(#REF!&gt;#REF!,CC14,HA14),0)</f>
        <v>0</v>
      </c>
      <c r="BO14" s="6">
        <f>IFERROR(IF(#REF!&gt;#REF!,CD14,HB14),0)</f>
        <v>0</v>
      </c>
      <c r="BP14" s="6">
        <f>IFERROR(IF(#REF!&gt;#REF!,CE14,HC14),0)</f>
        <v>0</v>
      </c>
      <c r="BS14" s="6">
        <f>IFERROR(IF($F$85=$M$85,AP14*#REF!,AP14*Budsjett!#REF!),0)</f>
        <v>0</v>
      </c>
      <c r="BT14" s="6">
        <f>IFERROR(IF($F$85=$M$85,AQ14*#REF!,AQ14*Budsjett!#REF!),0)</f>
        <v>0</v>
      </c>
      <c r="BU14" s="6">
        <f>IFERROR(IF($F$85=$M$85,AR14*#REF!,AR14*Budsjett!#REF!),0)</f>
        <v>0</v>
      </c>
      <c r="BV14" s="6">
        <f>IFERROR(IF($F$85=$M$85,AS14*#REF!,AS14*Budsjett!#REF!),0)</f>
        <v>0</v>
      </c>
      <c r="BW14" s="6">
        <f>IFERROR(IF($F$85=$M$85,AT14*#REF!,AT14*Budsjett!#REF!),0)</f>
        <v>0</v>
      </c>
      <c r="BX14" s="6">
        <f>IFERROR(IF($F$85=$M$85,AU14*#REF!,AU14*Budsjett!#REF!),0)</f>
        <v>0</v>
      </c>
      <c r="BY14" s="6">
        <f>IFERROR(IF($F$85=$M$85,AV14*#REF!,AV14*Budsjett!#REF!),0)</f>
        <v>0</v>
      </c>
      <c r="BZ14" s="6">
        <f>IFERROR(IF($F$85=$M$85,AW14*#REF!,AW14*Budsjett!#REF!),0)</f>
        <v>0</v>
      </c>
      <c r="CA14" s="6">
        <f>IFERROR(IF($F$85=$M$85,AX14*#REF!,AX14*Budsjett!#REF!),0)</f>
        <v>0</v>
      </c>
      <c r="CB14" s="6">
        <f>IFERROR(IF($F$85=$M$85,AY14*#REF!,AY14*Budsjett!#REF!),0)</f>
        <v>0</v>
      </c>
      <c r="CC14" s="6">
        <f>IFERROR(IF($F$85=$M$85,AZ14*#REF!,AZ14*Budsjett!#REF!),0)</f>
        <v>0</v>
      </c>
      <c r="CD14" s="6">
        <f>IFERROR(IF($F$85=$M$85,BA14*#REF!,BA14*Budsjett!#REF!),0)</f>
        <v>0</v>
      </c>
      <c r="CE14" s="6">
        <f>IFERROR(IF($F$85=$M$85,BB14*#REF!,BB14*Budsjett!#REF!),0)</f>
        <v>0</v>
      </c>
      <c r="CH14" s="6">
        <f t="shared" si="211"/>
        <v>0</v>
      </c>
      <c r="CI14" s="6">
        <f t="shared" si="211"/>
        <v>0</v>
      </c>
      <c r="CJ14" s="6">
        <f t="shared" si="211"/>
        <v>0</v>
      </c>
      <c r="CK14" s="6">
        <f t="shared" si="211"/>
        <v>0</v>
      </c>
      <c r="CL14" s="6">
        <f t="shared" si="211"/>
        <v>0</v>
      </c>
      <c r="CM14" s="6">
        <f t="shared" si="211"/>
        <v>0</v>
      </c>
      <c r="CN14" s="6">
        <f t="shared" si="211"/>
        <v>0</v>
      </c>
      <c r="CO14" s="6">
        <f t="shared" si="211"/>
        <v>0</v>
      </c>
      <c r="CP14" s="6">
        <f t="shared" si="211"/>
        <v>0</v>
      </c>
      <c r="CQ14" s="6">
        <f t="shared" si="212"/>
        <v>0</v>
      </c>
      <c r="CR14" s="6">
        <f t="shared" si="213"/>
        <v>0</v>
      </c>
      <c r="CS14" s="6">
        <f t="shared" si="214"/>
        <v>0</v>
      </c>
      <c r="CT14" s="6">
        <f t="shared" si="215"/>
        <v>0</v>
      </c>
      <c r="CV14" s="47">
        <f t="shared" si="216"/>
        <v>0</v>
      </c>
      <c r="CW14" s="6">
        <f>-((IF($CV14="Teknisk/adm. bistand/Feltassistent",IF(Budsjett!AP14*(1+Tabeller!$I$76)&gt;Tabeller!I$69,Tabeller!I$69,Budsjett!AP14*(1+Tabeller!$I$76)),0)+(IF($CV14="Forsker - professor",Tabeller!I$69*I14,0)+IF($CV14="Prosjektleder/adm.leder",Tabeller!I$68*I14,0)+IF($CV14="Forsker - 1.aman.",Tabeller!I$70*I14,0)+IF($CV14="Gjesteforsker",Tabeller!I$72*I14,0)+IF($CV14="Postdoktor / forsker",Tabeller!I$73*I14,0)+IF($CV14="Stipendiat",Tabeller!I$74*I14,0)+IF($CV14="Forsker (rundsum)",Tabeller!I$71*I14,0)+IF($CV14="Vit.ass",Tabeller!I$75*I14,0))/1))</f>
        <v>0</v>
      </c>
      <c r="CX14" s="6">
        <f>-((IF($CV14="Teknisk/adm. bistand/Feltassistent",IF(Budsjett!AQ14*(1+Tabeller!$I$76)&gt;Tabeller!J$69,Tabeller!J$69,Budsjett!AQ14*(1+Tabeller!$I$76)),0)+(IF($CV14="Forsker - professor",Tabeller!J$69*J14,0)+IF($CV14="Prosjektleder/adm.leder",Tabeller!J$68*J14,0)+IF($CV14="Forsker - 1.aman.",Tabeller!J$70*J14,0)+IF($CV14="Gjesteforsker",Tabeller!J$72*J14,0)+IF($CV14="Postdoktor / forsker",Tabeller!J$73*J14,0)+IF($CV14="Stipendiat",Tabeller!J$74*J14,0)+IF($CV14="Forsker (rundsum)",Tabeller!J$71*J14,0)+IF($CV14="Vit.ass",Tabeller!J$75*J14,0))/1))</f>
        <v>0</v>
      </c>
      <c r="CY14" s="6">
        <f>-((IF($CV14="Teknisk/adm. bistand/Feltassistent",IF(Budsjett!AR14*(1+Tabeller!$I$76)&gt;Tabeller!K$69,Tabeller!K$69,Budsjett!AR14*(1+Tabeller!$I$76)),0)+(IF($CV14="Forsker - professor",Tabeller!K$69*K14,0)+IF($CV14="Prosjektleder/adm.leder",Tabeller!K$68*K14,0)+IF($CV14="Forsker - 1.aman.",Tabeller!K$70*K14,0)+IF($CV14="Gjesteforsker",Tabeller!K$72*K14,0)+IF($CV14="Postdoktor / forsker",Tabeller!K$73*K14,0)+IF($CV14="Stipendiat",Tabeller!K$74*K14,0)+IF($CV14="Forsker (rundsum)",Tabeller!K$71*K14,0)+IF($CV14="Vit.ass",Tabeller!K$75*K14,0))/1))</f>
        <v>0</v>
      </c>
      <c r="CZ14" s="6">
        <f>-((IF($CV14="Teknisk/adm. bistand/Feltassistent",IF(Budsjett!AS14*(1+Tabeller!$I$76)&gt;Tabeller!L$69,Tabeller!L$69,Budsjett!AS14*(1+Tabeller!$I$76)),0)+(IF($CV14="Forsker - professor",Tabeller!L$69*L14,0)+IF($CV14="Prosjektleder/adm.leder",Tabeller!L$68*L14,0)+IF($CV14="Forsker - 1.aman.",Tabeller!L$70*L14,0)+IF($CV14="Gjesteforsker",Tabeller!L$72*L14,0)+IF($CV14="Postdoktor / forsker",Tabeller!L$73*L14,0)+IF($CV14="Stipendiat",Tabeller!L$74*L14,0)+IF($CV14="Forsker (rundsum)",Tabeller!L$71*L14,0)+IF($CV14="Vit.ass",Tabeller!L$75*L14,0))/1))</f>
        <v>0</v>
      </c>
      <c r="DA14" s="6">
        <f>-((IF($CV14="Teknisk/adm. bistand/Feltassistent",IF(Budsjett!AT14*(1+Tabeller!$I$76)&gt;Tabeller!M$69,Tabeller!M$69,Budsjett!AT14*(1+Tabeller!$I$76)),0)+(IF($CV14="Forsker - professor",Tabeller!M$69*M14,0)+IF($CV14="Prosjektleder/adm.leder",Tabeller!M$68*M14,0)+IF($CV14="Forsker - 1.aman.",Tabeller!M$70*M14,0)+IF($CV14="Gjesteforsker",Tabeller!M$72*M14,0)+IF($CV14="Postdoktor / forsker",Tabeller!M$73*M14,0)+IF($CV14="Stipendiat",Tabeller!M$74*M14,0)+IF($CV14="Forsker (rundsum)",Tabeller!M$71*M14,0)+IF($CV14="Vit.ass",Tabeller!M$75*M14,0))/1))</f>
        <v>0</v>
      </c>
      <c r="DB14" s="6">
        <f>-((IF($CV14="Teknisk/adm. bistand/Feltassistent",IF(Budsjett!AU14*(1+Tabeller!$I$76)&gt;Tabeller!N$69,Tabeller!N$69,Budsjett!AU14*(1+Tabeller!$I$76)),0)+(IF($CV14="Forsker - professor",Tabeller!N$69*N14,0)+IF($CV14="Prosjektleder/adm.leder",Tabeller!N$68*N14,0)+IF($CV14="Forsker - 1.aman.",Tabeller!N$70*N14,0)+IF($CV14="Gjesteforsker",Tabeller!N$72*N14,0)+IF($CV14="Postdoktor / forsker",Tabeller!N$73*N14,0)+IF($CV14="Stipendiat",Tabeller!N$74*N14,0)+IF($CV14="Forsker (rundsum)",Tabeller!N$71*N14,0)+IF($CV14="Vit.ass",Tabeller!N$75*N14,0))/1))</f>
        <v>0</v>
      </c>
      <c r="DC14" s="6">
        <f>-((IF($CV14="Teknisk/adm. bistand/Feltassistent",IF(Budsjett!AV14*(1+Tabeller!$I$76)&gt;Tabeller!O$69,Tabeller!O$69,Budsjett!AV14*(1+Tabeller!$I$76)),0)+(IF($CV14="Forsker - professor",Tabeller!O$69*O14,0)+IF($CV14="Prosjektleder/adm.leder",Tabeller!O$68*O14,0)+IF($CV14="Forsker - 1.aman.",Tabeller!O$70*O14,0)+IF($CV14="Gjesteforsker",Tabeller!O$72*O14,0)+IF($CV14="Postdoktor / forsker",Tabeller!O$73*O14,0)+IF($CV14="Stipendiat",Tabeller!O$74*O14,0)+IF($CV14="Forsker (rundsum)",Tabeller!O$71*O14,0)+IF($CV14="Vit.ass",Tabeller!O$75*O14,0))/1))</f>
        <v>0</v>
      </c>
      <c r="DD14" s="6">
        <f>-((IF($CV14="Teknisk/adm. bistand/Feltassistent",IF(Budsjett!AW14*(1+Tabeller!$I$76)&gt;Tabeller!P$69,Tabeller!P$69,Budsjett!AW14*(1+Tabeller!$I$76)),0)+(IF($CV14="Forsker - professor",Tabeller!P$69*P14,0)+IF($CV14="Prosjektleder/adm.leder",Tabeller!P$68*P14,0)+IF($CV14="Forsker - 1.aman.",Tabeller!P$70*P14,0)+IF($CV14="Gjesteforsker",Tabeller!P$72*P14,0)+IF($CV14="Postdoktor / forsker",Tabeller!P$73*P14,0)+IF($CV14="Stipendiat",Tabeller!P$74*P14,0)+IF($CV14="Forsker (rundsum)",Tabeller!P$71*P14,0)+IF($CV14="Vit.ass",Tabeller!P$75*P14,0))/1))</f>
        <v>0</v>
      </c>
      <c r="DE14" s="6">
        <f>-((IF($CV14="Teknisk/adm. bistand/Feltassistent",IF(Budsjett!AX14*(1+Tabeller!$I$76)&gt;Tabeller!Q$69,Tabeller!Q$69,Budsjett!AX14*(1+Tabeller!$I$76)),0)+(IF($CV14="Forsker - professor",Tabeller!Q$69*Q14,0)+IF($CV14="Prosjektleder/adm.leder",Tabeller!Q$68*Q14,0)+IF($CV14="Forsker - 1.aman.",Tabeller!Q$70*Q14,0)+IF($CV14="Gjesteforsker",Tabeller!Q$72*Q14,0)+IF($CV14="Postdoktor / forsker",Tabeller!Q$73*Q14,0)+IF($CV14="Stipendiat",Tabeller!Q$74*Q14,0)+IF($CV14="Forsker (rundsum)",Tabeller!Q$71*Q14,0)+IF($CV14="Vit.ass",Tabeller!Q$75*Q14,0))/1))</f>
        <v>0</v>
      </c>
      <c r="DF14" s="6">
        <f>-((IF($CV14="Teknisk/adm. bistand/Feltassistent",IF(Budsjett!AY14*(1+Tabeller!$I$76)&gt;Tabeller!R$69,Tabeller!R$69,Budsjett!AY14*(1+Tabeller!$I$76)),0)+(IF($CV14="Forsker - professor",Tabeller!R$69*R14,0)+IF($CV14="Prosjektleder/adm.leder",Tabeller!R$68*R14,0)+IF($CV14="Forsker - 1.aman.",Tabeller!R$70*R14,0)+IF($CV14="Gjesteforsker",Tabeller!R$72*R14,0)+IF($CV14="Postdoktor / forsker",Tabeller!R$73*R14,0)+IF($CV14="Stipendiat",Tabeller!R$74*R14,0)+IF($CV14="Forsker (rundsum)",Tabeller!R$71*R14,0)+IF($CV14="Vit.ass",Tabeller!R$75*R14,0))/1))</f>
        <v>0</v>
      </c>
      <c r="DG14" s="6">
        <f>-((IF($CV14="Teknisk/adm. bistand/Feltassistent",IF(Budsjett!AZ14*(1+Tabeller!$I$76)&gt;Tabeller!S$69,Tabeller!S$69,Budsjett!AZ14*(1+Tabeller!$I$76)),0)+(IF($CV14="Forsker - professor",Tabeller!S$69*S14,0)+IF($CV14="Prosjektleder/adm.leder",Tabeller!S$68*S14,0)+IF($CV14="Forsker - 1.aman.",Tabeller!S$70*S14,0)+IF($CV14="Gjesteforsker",Tabeller!S$72*S14,0)+IF($CV14="Postdoktor / forsker",Tabeller!S$73*S14,0)+IF($CV14="Stipendiat",Tabeller!S$74*S14,0)+IF($CV14="Forsker (rundsum)",Tabeller!S$71*S14,0)+IF($CV14="Vit.ass",Tabeller!S$75*S14,0))/1))</f>
        <v>0</v>
      </c>
      <c r="DH14" s="6">
        <f>-((IF($CV14="Teknisk/adm. bistand/Feltassistent",IF(Budsjett!BA14*(1+Tabeller!$I$76)&gt;Tabeller!T$69,Tabeller!T$69,Budsjett!BA14*(1+Tabeller!$I$76)),0)+(IF($CV14="Forsker - professor",Tabeller!T$69*T14,0)+IF($CV14="Prosjektleder/adm.leder",Tabeller!T$68*T14,0)+IF($CV14="Forsker - 1.aman.",Tabeller!T$70*T14,0)+IF($CV14="Gjesteforsker",Tabeller!T$72*T14,0)+IF($CV14="Postdoktor / forsker",Tabeller!T$73*T14,0)+IF($CV14="Stipendiat",Tabeller!T$74*T14,0)+IF($CV14="Forsker (rundsum)",Tabeller!T$71*T14,0)+IF($CV14="Vit.ass",Tabeller!T$75*T14,0))/1))</f>
        <v>0</v>
      </c>
      <c r="DI14" s="6">
        <f>-((IF($CV14="Teknisk/adm. bistand/Feltassistent",IF(Budsjett!BB14*(1+Tabeller!$I$76)&gt;Tabeller!U$69,Tabeller!U$69,Budsjett!BB14*(1+Tabeller!$I$76)),0)+(IF($CV14="Forsker - professor",Tabeller!U$69*U14,0)+IF($CV14="Prosjektleder/adm.leder",Tabeller!U$68*U14,0)+IF($CV14="Forsker - 1.aman.",Tabeller!U$70*U14,0)+IF($CV14="Gjesteforsker",Tabeller!U$72*U14,0)+IF($CV14="Postdoktor / forsker",Tabeller!U$73*U14,0)+IF($CV14="Stipendiat",Tabeller!U$74*U14,0)+IF($CV14="Forsker (rundsum)",Tabeller!U$71*U14,0)+IF($CV14="Vit.ass",Tabeller!U$75*U14,0))/1))</f>
        <v>0</v>
      </c>
      <c r="DJ14" s="8">
        <f t="shared" si="217"/>
        <v>0</v>
      </c>
      <c r="DM14" s="47">
        <f t="shared" si="218"/>
        <v>0</v>
      </c>
      <c r="DN14" s="6">
        <f t="shared" si="219"/>
        <v>0</v>
      </c>
      <c r="DO14" s="6">
        <f t="shared" si="219"/>
        <v>0</v>
      </c>
      <c r="DP14" s="6">
        <f t="shared" si="219"/>
        <v>0</v>
      </c>
      <c r="DQ14" s="6">
        <f t="shared" si="219"/>
        <v>0</v>
      </c>
      <c r="DR14" s="6">
        <f t="shared" si="219"/>
        <v>0</v>
      </c>
      <c r="DS14" s="6">
        <f t="shared" si="219"/>
        <v>0</v>
      </c>
      <c r="DT14" s="6">
        <f t="shared" si="219"/>
        <v>0</v>
      </c>
      <c r="DU14" s="6">
        <f t="shared" si="219"/>
        <v>0</v>
      </c>
      <c r="DV14" s="6">
        <f t="shared" si="219"/>
        <v>0</v>
      </c>
      <c r="DW14" s="6">
        <f t="shared" si="219"/>
        <v>0</v>
      </c>
      <c r="DX14" s="6">
        <f t="shared" si="219"/>
        <v>0</v>
      </c>
      <c r="DY14" s="6">
        <f t="shared" si="219"/>
        <v>0</v>
      </c>
      <c r="DZ14" s="6">
        <f t="shared" si="219"/>
        <v>0</v>
      </c>
      <c r="EA14" s="8">
        <f t="shared" si="220"/>
        <v>0</v>
      </c>
      <c r="EC14" s="47">
        <f t="shared" si="58"/>
        <v>0</v>
      </c>
      <c r="ED14" s="6">
        <f t="shared" si="221"/>
        <v>0</v>
      </c>
      <c r="EE14" s="6">
        <f t="shared" si="221"/>
        <v>0</v>
      </c>
      <c r="EF14" s="6">
        <f t="shared" si="221"/>
        <v>0</v>
      </c>
      <c r="EG14" s="6">
        <f t="shared" si="221"/>
        <v>0</v>
      </c>
      <c r="EH14" s="6">
        <f t="shared" si="221"/>
        <v>0</v>
      </c>
      <c r="EI14" s="6">
        <f t="shared" si="221"/>
        <v>0</v>
      </c>
      <c r="EJ14" s="6">
        <f t="shared" si="221"/>
        <v>0</v>
      </c>
      <c r="EK14" s="6">
        <f t="shared" si="221"/>
        <v>0</v>
      </c>
      <c r="EL14" s="6">
        <f t="shared" si="221"/>
        <v>0</v>
      </c>
      <c r="EM14" s="6">
        <f t="shared" si="221"/>
        <v>0</v>
      </c>
      <c r="EN14" s="6">
        <f t="shared" si="221"/>
        <v>0</v>
      </c>
      <c r="EO14" s="6">
        <f t="shared" si="221"/>
        <v>0</v>
      </c>
      <c r="EP14" s="6">
        <f t="shared" si="221"/>
        <v>0</v>
      </c>
      <c r="EQ14" s="8">
        <f t="shared" si="222"/>
        <v>0</v>
      </c>
      <c r="ES14" s="47">
        <f t="shared" si="60"/>
        <v>0</v>
      </c>
      <c r="ET14" s="6">
        <f t="shared" si="223"/>
        <v>0</v>
      </c>
      <c r="EU14" s="6">
        <f t="shared" si="223"/>
        <v>0</v>
      </c>
      <c r="EV14" s="6">
        <f t="shared" si="223"/>
        <v>0</v>
      </c>
      <c r="EW14" s="6">
        <f t="shared" si="223"/>
        <v>0</v>
      </c>
      <c r="EX14" s="6">
        <f t="shared" si="223"/>
        <v>0</v>
      </c>
      <c r="EY14" s="6">
        <f t="shared" si="223"/>
        <v>0</v>
      </c>
      <c r="EZ14" s="6">
        <f t="shared" si="223"/>
        <v>0</v>
      </c>
      <c r="FA14" s="6">
        <f t="shared" si="223"/>
        <v>0</v>
      </c>
      <c r="FB14" s="6">
        <f t="shared" si="223"/>
        <v>0</v>
      </c>
      <c r="FC14" s="6">
        <f t="shared" si="223"/>
        <v>0</v>
      </c>
      <c r="FD14" s="6">
        <f t="shared" si="223"/>
        <v>0</v>
      </c>
      <c r="FE14" s="6">
        <f t="shared" si="223"/>
        <v>0</v>
      </c>
      <c r="FF14" s="6">
        <f t="shared" si="223"/>
        <v>0</v>
      </c>
      <c r="FG14" s="8">
        <f t="shared" si="224"/>
        <v>0</v>
      </c>
      <c r="FI14" s="47">
        <f t="shared" si="62"/>
        <v>0</v>
      </c>
      <c r="FJ14" s="6">
        <f t="shared" si="225"/>
        <v>0</v>
      </c>
      <c r="FK14" s="6">
        <f t="shared" si="225"/>
        <v>0</v>
      </c>
      <c r="FL14" s="6">
        <f t="shared" si="225"/>
        <v>0</v>
      </c>
      <c r="FM14" s="6">
        <f t="shared" si="225"/>
        <v>0</v>
      </c>
      <c r="FN14" s="6">
        <f t="shared" si="225"/>
        <v>0</v>
      </c>
      <c r="FO14" s="6">
        <f t="shared" si="225"/>
        <v>0</v>
      </c>
      <c r="FP14" s="6">
        <f t="shared" si="225"/>
        <v>0</v>
      </c>
      <c r="FQ14" s="6">
        <f t="shared" si="225"/>
        <v>0</v>
      </c>
      <c r="FR14" s="6">
        <f t="shared" si="225"/>
        <v>0</v>
      </c>
      <c r="FS14" s="6">
        <f t="shared" si="225"/>
        <v>0</v>
      </c>
      <c r="FT14" s="6">
        <f t="shared" si="225"/>
        <v>0</v>
      </c>
      <c r="FU14" s="6">
        <f t="shared" si="225"/>
        <v>0</v>
      </c>
      <c r="FV14" s="6">
        <f t="shared" si="225"/>
        <v>0</v>
      </c>
      <c r="FW14" s="8">
        <f t="shared" si="226"/>
        <v>0</v>
      </c>
      <c r="FZ14" s="47">
        <f t="shared" si="50"/>
        <v>0</v>
      </c>
      <c r="GA14" s="6"/>
      <c r="GB14" s="6"/>
      <c r="GC14" s="6"/>
      <c r="GD14" s="6"/>
      <c r="GE14" s="6"/>
      <c r="GF14" s="6"/>
      <c r="GG14" s="6"/>
      <c r="GH14" s="6"/>
      <c r="GI14" s="6"/>
      <c r="GJ14" s="6"/>
      <c r="GK14" s="6"/>
      <c r="GL14" s="6"/>
      <c r="GM14" s="6"/>
      <c r="GN14" s="8">
        <f t="shared" si="227"/>
        <v>0</v>
      </c>
      <c r="GQ14" s="518">
        <f>IF(Registrering!$B$29="Prosjekter som foregår i UiOs lokaler",IF($B14="Teknisk/adm. bistand/Feltassistent",I14*Tabeller!J$11,I14*Tabeller!J$10),IF($B14="Teknisk/adm. bistand/Feltassistent",I14*Tabeller!J$13,I14*Tabeller!J$12))</f>
        <v>0</v>
      </c>
      <c r="GR14" s="518">
        <f>IF(Registrering!$B$29="Prosjekter som foregår i UiOs lokaler",IF($B14="Teknisk/adm. bistand/Feltassistent",J14*Tabeller!K$11,J14*Tabeller!K$10),IF($B14="Teknisk/adm. bistand/Feltassistent",J14*Tabeller!K$13,J14*Tabeller!K$12))</f>
        <v>0</v>
      </c>
      <c r="GS14" s="518">
        <f>IF(Registrering!$B$29="Prosjekter som foregår i UiOs lokaler",IF($B14="Teknisk/adm. bistand/Feltassistent",K14*Tabeller!L$11,K14*Tabeller!L$10),IF($B14="Teknisk/adm. bistand/Feltassistent",K14*Tabeller!L$13,K14*Tabeller!L$12))</f>
        <v>0</v>
      </c>
      <c r="GT14" s="518">
        <f>IF(Registrering!$B$29="Prosjekter som foregår i UiOs lokaler",IF($B14="Teknisk/adm. bistand/Feltassistent",L14*Tabeller!M$11,L14*Tabeller!M$10),IF($B14="Teknisk/adm. bistand/Feltassistent",L14*Tabeller!M$13,L14*Tabeller!M$12))</f>
        <v>0</v>
      </c>
      <c r="GU14" s="518">
        <f>IF(Registrering!$B$29="Prosjekter som foregår i UiOs lokaler",IF($B14="Teknisk/adm. bistand/Feltassistent",M14*Tabeller!N$11,M14*Tabeller!N$10),IF($B14="Teknisk/adm. bistand/Feltassistent",M14*Tabeller!N$13,M14*Tabeller!N$12))</f>
        <v>0</v>
      </c>
      <c r="GV14" s="518">
        <f>IF(Registrering!$B$29="Prosjekter som foregår i UiOs lokaler",IF($B14="Teknisk/adm. bistand/Feltassistent",N14*Tabeller!O$11,N14*Tabeller!O$10),IF($B14="Teknisk/adm. bistand/Feltassistent",N14*Tabeller!O$13,N14*Tabeller!O$12))</f>
        <v>0</v>
      </c>
      <c r="GW14" s="518">
        <f>IF(Registrering!$B$29="Prosjekter som foregår i UiOs lokaler",IF($B14="Teknisk/adm. bistand/Feltassistent",O14*Tabeller!P$11,O14*Tabeller!P$10),IF($B14="Teknisk/adm. bistand/Feltassistent",O14*Tabeller!P$13,O14*Tabeller!P$12))</f>
        <v>0</v>
      </c>
      <c r="GX14" s="518">
        <f>IF(Registrering!$B$29="Prosjekter som foregår i UiOs lokaler",IF($B14="Teknisk/adm. bistand/Feltassistent",P14*Tabeller!Q$11,P14*Tabeller!Q$10),IF($B14="Teknisk/adm. bistand/Feltassistent",P14*Tabeller!Q$13,P14*Tabeller!Q$12))</f>
        <v>0</v>
      </c>
      <c r="GY14" s="518">
        <f>IF(Registrering!$B$29="Prosjekter som foregår i UiOs lokaler",IF($B14="Teknisk/adm. bistand/Feltassistent",Q14*Tabeller!R$11,Q14*Tabeller!R$10),IF($B14="Teknisk/adm. bistand/Feltassistent",Q14*Tabeller!R$13,Q14*Tabeller!R$12))</f>
        <v>0</v>
      </c>
      <c r="GZ14" s="518">
        <f>IF(Registrering!$B$29="Prosjekter som foregår i UiOs lokaler",IF($B14="Teknisk/adm. bistand/Feltassistent",R14*Tabeller!S$11,R14*Tabeller!S$10),IF($B14="Teknisk/adm. bistand/Feltassistent",R14*Tabeller!S$13,R14*Tabeller!S$12))</f>
        <v>0</v>
      </c>
      <c r="HA14" s="518">
        <f>IF(Registrering!$B$29="Prosjekter som foregår i UiOs lokaler",IF($B14="Teknisk/adm. bistand/Feltassistent",S14*Tabeller!T$11,S14*Tabeller!T$10),IF($B14="Teknisk/adm. bistand/Feltassistent",S14*Tabeller!T$13,S14*Tabeller!T$12))</f>
        <v>0</v>
      </c>
      <c r="HB14" s="518">
        <f>IF(Registrering!$B$29="Prosjekter som foregår i UiOs lokaler",IF($B14="Teknisk/adm. bistand/Feltassistent",T14*Tabeller!U$11,T14*Tabeller!U$10),IF($B14="Teknisk/adm. bistand/Feltassistent",T14*Tabeller!U$13,T14*Tabeller!U$12))</f>
        <v>0</v>
      </c>
      <c r="HC14" s="518">
        <f>IF(Registrering!$B$29="Prosjekter som foregår i UiOs lokaler",IF($B14="Teknisk/adm. bistand/Feltassistent",U14*Tabeller!V$11,U14*Tabeller!V$10),IF($B14="Teknisk/adm. bistand/Feltassistent",U14*Tabeller!V$13,U14*Tabeller!V$12))</f>
        <v>0</v>
      </c>
    </row>
    <row r="15" spans="1:211" ht="15" x14ac:dyDescent="0.25">
      <c r="B15" s="235"/>
      <c r="C15" s="422">
        <f>IF(Registrering!$B$28="Fast beløp",0,IF(Registrering!$B$28="Sats for ekst. fin. overhead",0,DJ15))</f>
        <v>0</v>
      </c>
      <c r="D15" s="422">
        <f t="shared" si="209"/>
        <v>0</v>
      </c>
      <c r="E15" s="58">
        <f t="shared" si="228"/>
        <v>0</v>
      </c>
      <c r="F15" s="595"/>
      <c r="G15" s="596"/>
      <c r="H15" s="595"/>
      <c r="I15" s="597"/>
      <c r="J15" s="597"/>
      <c r="K15" s="597"/>
      <c r="L15" s="597"/>
      <c r="M15" s="597"/>
      <c r="N15" s="597"/>
      <c r="O15" s="597"/>
      <c r="P15" s="597"/>
      <c r="Q15" s="597"/>
      <c r="R15" s="597"/>
      <c r="S15" s="597"/>
      <c r="T15" s="597"/>
      <c r="U15" s="597"/>
      <c r="AE15" s="6">
        <f t="shared" ref="AE15:AE17" si="232">G15</f>
        <v>0</v>
      </c>
      <c r="AF15" s="6">
        <f>AE15*Tabeller!$I$49</f>
        <v>0</v>
      </c>
      <c r="AG15" s="6">
        <f t="shared" ref="AG15:AG17" si="233">IF(AE15&gt;0,(AF15-400)/52*47,0)</f>
        <v>0</v>
      </c>
      <c r="AH15" s="88">
        <f>AG15*Tabeller!$H$40</f>
        <v>0</v>
      </c>
      <c r="AI15" s="6">
        <f>SUM(AG15:AH15,AJ15)*Tabeller!$H$42</f>
        <v>0</v>
      </c>
      <c r="AJ15" s="6">
        <f>AF15*Tabeller!$H$41</f>
        <v>0</v>
      </c>
      <c r="AK15" s="6">
        <f t="shared" ref="AK15:AK17" si="234">SUM(AG15:AJ15)</f>
        <v>0</v>
      </c>
      <c r="AL15" s="6">
        <f>AK15+(IF(B15="Teknisk adm bistand",Registrering!$E$51,Registrering!$B$51))</f>
        <v>0</v>
      </c>
      <c r="AM15" s="6">
        <f>AL15/Tabeller!$H$5</f>
        <v>0</v>
      </c>
      <c r="AP15" s="6">
        <f>((I15*Budsjett!$AK15))</f>
        <v>0</v>
      </c>
      <c r="AQ15" s="6">
        <f>((J15*Budsjett!$AK15)*(Tabeller!J$49))</f>
        <v>0</v>
      </c>
      <c r="AR15" s="6">
        <f>((K15*Budsjett!$AK15)*(Tabeller!K$49))</f>
        <v>0</v>
      </c>
      <c r="AS15" s="6">
        <f>((L15*Budsjett!$AK15)*(Tabeller!L$49))</f>
        <v>0</v>
      </c>
      <c r="AT15" s="6">
        <f>((M15*Budsjett!$AK15)*(Tabeller!M$49))</f>
        <v>0</v>
      </c>
      <c r="AU15" s="6">
        <f>((N15*Budsjett!$AK15)*(Tabeller!N$49))</f>
        <v>0</v>
      </c>
      <c r="AV15" s="6">
        <f>((O15*Budsjett!$AK15)*(Tabeller!O$49))</f>
        <v>0</v>
      </c>
      <c r="AW15" s="6">
        <f>((P15*Budsjett!$AK15)*(Tabeller!P$49))</f>
        <v>0</v>
      </c>
      <c r="AX15" s="6">
        <f>((Q15*Budsjett!$AK15)*(Tabeller!Q$49))</f>
        <v>0</v>
      </c>
      <c r="AY15" s="6">
        <f>((R15*Budsjett!$AK15)*(Tabeller!R$49))</f>
        <v>0</v>
      </c>
      <c r="AZ15" s="6">
        <f>((S15*Budsjett!$AK15)*(Tabeller!S$49))</f>
        <v>0</v>
      </c>
      <c r="BA15" s="6">
        <f>((T15*Budsjett!$AK15)*(Tabeller!T$49))</f>
        <v>0</v>
      </c>
      <c r="BB15" s="6">
        <f>((U15*Budsjett!$AK15)*(Tabeller!U$49))</f>
        <v>0</v>
      </c>
      <c r="BD15" s="6">
        <f>IFERROR(IF(#REF!&gt;#REF!,BS15,GQ15),0)</f>
        <v>0</v>
      </c>
      <c r="BE15" s="6">
        <f>IFERROR(IF(#REF!&gt;#REF!,BT15,GR15),0)</f>
        <v>0</v>
      </c>
      <c r="BF15" s="6">
        <f>IFERROR(IF(#REF!&gt;#REF!,BU15,GS15),0)</f>
        <v>0</v>
      </c>
      <c r="BG15" s="6">
        <f>IFERROR(IF(#REF!&gt;#REF!,BV15,GT15),0)</f>
        <v>0</v>
      </c>
      <c r="BH15" s="6">
        <f>IFERROR(IF(#REF!&gt;#REF!,BW15,GU15),0)</f>
        <v>0</v>
      </c>
      <c r="BI15" s="6">
        <f>IFERROR(IF(#REF!&gt;#REF!,BX15,GV15),0)</f>
        <v>0</v>
      </c>
      <c r="BJ15" s="6">
        <f>IFERROR(IF(#REF!&gt;#REF!,BY15,GW15),0)</f>
        <v>0</v>
      </c>
      <c r="BK15" s="6">
        <f>IFERROR(IF(#REF!&gt;#REF!,BZ15,GX15),0)</f>
        <v>0</v>
      </c>
      <c r="BL15" s="6">
        <f>IFERROR(IF(#REF!&gt;#REF!,CA15,GY15),0)</f>
        <v>0</v>
      </c>
      <c r="BM15" s="6">
        <f>IFERROR(IF(#REF!&gt;#REF!,CB15,GZ15),0)</f>
        <v>0</v>
      </c>
      <c r="BN15" s="6">
        <f>IFERROR(IF(#REF!&gt;#REF!,CC15,HA15),0)</f>
        <v>0</v>
      </c>
      <c r="BO15" s="6">
        <f>IFERROR(IF(#REF!&gt;#REF!,CD15,HB15),0)</f>
        <v>0</v>
      </c>
      <c r="BP15" s="6">
        <f>IFERROR(IF(#REF!&gt;#REF!,CE15,HC15),0)</f>
        <v>0</v>
      </c>
      <c r="BS15" s="6">
        <f>IFERROR(IF($F$85=$M$85,AP15*#REF!,AP15*Budsjett!#REF!),0)</f>
        <v>0</v>
      </c>
      <c r="BT15" s="6">
        <f>IFERROR(IF($F$85=$M$85,AQ15*#REF!,AQ15*Budsjett!#REF!),0)</f>
        <v>0</v>
      </c>
      <c r="BU15" s="6">
        <f>IFERROR(IF($F$85=$M$85,AR15*#REF!,AR15*Budsjett!#REF!),0)</f>
        <v>0</v>
      </c>
      <c r="BV15" s="6">
        <f>IFERROR(IF($F$85=$M$85,AS15*#REF!,AS15*Budsjett!#REF!),0)</f>
        <v>0</v>
      </c>
      <c r="BW15" s="6">
        <f>IFERROR(IF($F$85=$M$85,AT15*#REF!,AT15*Budsjett!#REF!),0)</f>
        <v>0</v>
      </c>
      <c r="BX15" s="6">
        <f>IFERROR(IF($F$85=$M$85,AU15*#REF!,AU15*Budsjett!#REF!),0)</f>
        <v>0</v>
      </c>
      <c r="BY15" s="6">
        <f>IFERROR(IF($F$85=$M$85,AV15*#REF!,AV15*Budsjett!#REF!),0)</f>
        <v>0</v>
      </c>
      <c r="BZ15" s="6">
        <f>IFERROR(IF($F$85=$M$85,AW15*#REF!,AW15*Budsjett!#REF!),0)</f>
        <v>0</v>
      </c>
      <c r="CA15" s="6">
        <f>IFERROR(IF($F$85=$M$85,AX15*#REF!,AX15*Budsjett!#REF!),0)</f>
        <v>0</v>
      </c>
      <c r="CB15" s="6">
        <f>IFERROR(IF($F$85=$M$85,AY15*#REF!,AY15*Budsjett!#REF!),0)</f>
        <v>0</v>
      </c>
      <c r="CC15" s="6">
        <f>IFERROR(IF($F$85=$M$85,AZ15*#REF!,AZ15*Budsjett!#REF!),0)</f>
        <v>0</v>
      </c>
      <c r="CD15" s="6">
        <f>IFERROR(IF($F$85=$M$85,BA15*#REF!,BA15*Budsjett!#REF!),0)</f>
        <v>0</v>
      </c>
      <c r="CE15" s="6">
        <f>IFERROR(IF($F$85=$M$85,BB15*#REF!,BB15*Budsjett!#REF!),0)</f>
        <v>0</v>
      </c>
      <c r="CH15" s="6">
        <f t="shared" si="211"/>
        <v>0</v>
      </c>
      <c r="CI15" s="6">
        <f t="shared" si="211"/>
        <v>0</v>
      </c>
      <c r="CJ15" s="6">
        <f t="shared" si="211"/>
        <v>0</v>
      </c>
      <c r="CK15" s="6">
        <f t="shared" si="211"/>
        <v>0</v>
      </c>
      <c r="CL15" s="6">
        <f t="shared" si="211"/>
        <v>0</v>
      </c>
      <c r="CM15" s="6">
        <f t="shared" si="211"/>
        <v>0</v>
      </c>
      <c r="CN15" s="6">
        <f t="shared" si="211"/>
        <v>0</v>
      </c>
      <c r="CO15" s="6">
        <f t="shared" si="211"/>
        <v>0</v>
      </c>
      <c r="CP15" s="6">
        <f t="shared" si="211"/>
        <v>0</v>
      </c>
      <c r="CQ15" s="6">
        <f t="shared" si="212"/>
        <v>0</v>
      </c>
      <c r="CR15" s="6">
        <f t="shared" si="213"/>
        <v>0</v>
      </c>
      <c r="CS15" s="6">
        <f t="shared" si="214"/>
        <v>0</v>
      </c>
      <c r="CT15" s="6">
        <f t="shared" si="215"/>
        <v>0</v>
      </c>
      <c r="CV15" s="47">
        <f t="shared" si="216"/>
        <v>0</v>
      </c>
      <c r="CW15" s="6">
        <f>-((IF($CV15="Teknisk/adm. bistand/Feltassistent",IF(Budsjett!AP15*(1+Tabeller!$I$76)&gt;Tabeller!I$69,Tabeller!I$69,Budsjett!AP15*(1+Tabeller!$I$76)),0)+(IF($CV15="Forsker - professor",Tabeller!I$69*I15,0)+IF($CV15="Prosjektleder/adm.leder",Tabeller!I$68*I15,0)+IF($CV15="Forsker - 1.aman.",Tabeller!I$70*I15,0)+IF($CV15="Gjesteforsker",Tabeller!I$72*I15,0)+IF($CV15="Postdoktor / forsker",Tabeller!I$73*I15,0)+IF($CV15="Stipendiat",Tabeller!I$74*I15,0)+IF($CV15="Forsker (rundsum)",Tabeller!I$71*I15,0)+IF($CV15="Vit.ass",Tabeller!I$75*I15,0))/1))</f>
        <v>0</v>
      </c>
      <c r="CX15" s="6">
        <f>-((IF($CV15="Teknisk/adm. bistand/Feltassistent",IF(Budsjett!AQ15*(1+Tabeller!$I$76)&gt;Tabeller!J$69,Tabeller!J$69,Budsjett!AQ15*(1+Tabeller!$I$76)),0)+(IF($CV15="Forsker - professor",Tabeller!J$69*J15,0)+IF($CV15="Prosjektleder/adm.leder",Tabeller!J$68*J15,0)+IF($CV15="Forsker - 1.aman.",Tabeller!J$70*J15,0)+IF($CV15="Gjesteforsker",Tabeller!J$72*J15,0)+IF($CV15="Postdoktor / forsker",Tabeller!J$73*J15,0)+IF($CV15="Stipendiat",Tabeller!J$74*J15,0)+IF($CV15="Forsker (rundsum)",Tabeller!J$71*J15,0)+IF($CV15="Vit.ass",Tabeller!J$75*J15,0))/1))</f>
        <v>0</v>
      </c>
      <c r="CY15" s="6">
        <f>-((IF($CV15="Teknisk/adm. bistand/Feltassistent",IF(Budsjett!AR15*(1+Tabeller!$I$76)&gt;Tabeller!K$69,Tabeller!K$69,Budsjett!AR15*(1+Tabeller!$I$76)),0)+(IF($CV15="Forsker - professor",Tabeller!K$69*K15,0)+IF($CV15="Prosjektleder/adm.leder",Tabeller!K$68*K15,0)+IF($CV15="Forsker - 1.aman.",Tabeller!K$70*K15,0)+IF($CV15="Gjesteforsker",Tabeller!K$72*K15,0)+IF($CV15="Postdoktor / forsker",Tabeller!K$73*K15,0)+IF($CV15="Stipendiat",Tabeller!K$74*K15,0)+IF($CV15="Forsker (rundsum)",Tabeller!K$71*K15,0)+IF($CV15="Vit.ass",Tabeller!K$75*K15,0))/1))</f>
        <v>0</v>
      </c>
      <c r="CZ15" s="6">
        <f>-((IF($CV15="Teknisk/adm. bistand/Feltassistent",IF(Budsjett!AS15*(1+Tabeller!$I$76)&gt;Tabeller!L$69,Tabeller!L$69,Budsjett!AS15*(1+Tabeller!$I$76)),0)+(IF($CV15="Forsker - professor",Tabeller!L$69*L15,0)+IF($CV15="Prosjektleder/adm.leder",Tabeller!L$68*L15,0)+IF($CV15="Forsker - 1.aman.",Tabeller!L$70*L15,0)+IF($CV15="Gjesteforsker",Tabeller!L$72*L15,0)+IF($CV15="Postdoktor / forsker",Tabeller!L$73*L15,0)+IF($CV15="Stipendiat",Tabeller!L$74*L15,0)+IF($CV15="Forsker (rundsum)",Tabeller!L$71*L15,0)+IF($CV15="Vit.ass",Tabeller!L$75*L15,0))/1))</f>
        <v>0</v>
      </c>
      <c r="DA15" s="6">
        <f>-((IF($CV15="Teknisk/adm. bistand/Feltassistent",IF(Budsjett!AT15*(1+Tabeller!$I$76)&gt;Tabeller!M$69,Tabeller!M$69,Budsjett!AT15*(1+Tabeller!$I$76)),0)+(IF($CV15="Forsker - professor",Tabeller!M$69*M15,0)+IF($CV15="Prosjektleder/adm.leder",Tabeller!M$68*M15,0)+IF($CV15="Forsker - 1.aman.",Tabeller!M$70*M15,0)+IF($CV15="Gjesteforsker",Tabeller!M$72*M15,0)+IF($CV15="Postdoktor / forsker",Tabeller!M$73*M15,0)+IF($CV15="Stipendiat",Tabeller!M$74*M15,0)+IF($CV15="Forsker (rundsum)",Tabeller!M$71*M15,0)+IF($CV15="Vit.ass",Tabeller!M$75*M15,0))/1))</f>
        <v>0</v>
      </c>
      <c r="DB15" s="6">
        <f>-((IF($CV15="Teknisk/adm. bistand/Feltassistent",IF(Budsjett!AU15*(1+Tabeller!$I$76)&gt;Tabeller!N$69,Tabeller!N$69,Budsjett!AU15*(1+Tabeller!$I$76)),0)+(IF($CV15="Forsker - professor",Tabeller!N$69*N15,0)+IF($CV15="Prosjektleder/adm.leder",Tabeller!N$68*N15,0)+IF($CV15="Forsker - 1.aman.",Tabeller!N$70*N15,0)+IF($CV15="Gjesteforsker",Tabeller!N$72*N15,0)+IF($CV15="Postdoktor / forsker",Tabeller!N$73*N15,0)+IF($CV15="Stipendiat",Tabeller!N$74*N15,0)+IF($CV15="Forsker (rundsum)",Tabeller!N$71*N15,0)+IF($CV15="Vit.ass",Tabeller!N$75*N15,0))/1))</f>
        <v>0</v>
      </c>
      <c r="DC15" s="6">
        <f>-((IF($CV15="Teknisk/adm. bistand/Feltassistent",IF(Budsjett!AV15*(1+Tabeller!$I$76)&gt;Tabeller!O$69,Tabeller!O$69,Budsjett!AV15*(1+Tabeller!$I$76)),0)+(IF($CV15="Forsker - professor",Tabeller!O$69*O15,0)+IF($CV15="Prosjektleder/adm.leder",Tabeller!O$68*O15,0)+IF($CV15="Forsker - 1.aman.",Tabeller!O$70*O15,0)+IF($CV15="Gjesteforsker",Tabeller!O$72*O15,0)+IF($CV15="Postdoktor / forsker",Tabeller!O$73*O15,0)+IF($CV15="Stipendiat",Tabeller!O$74*O15,0)+IF($CV15="Forsker (rundsum)",Tabeller!O$71*O15,0)+IF($CV15="Vit.ass",Tabeller!O$75*O15,0))/1))</f>
        <v>0</v>
      </c>
      <c r="DD15" s="6">
        <f>-((IF($CV15="Teknisk/adm. bistand/Feltassistent",IF(Budsjett!AW15*(1+Tabeller!$I$76)&gt;Tabeller!P$69,Tabeller!P$69,Budsjett!AW15*(1+Tabeller!$I$76)),0)+(IF($CV15="Forsker - professor",Tabeller!P$69*P15,0)+IF($CV15="Prosjektleder/adm.leder",Tabeller!P$68*P15,0)+IF($CV15="Forsker - 1.aman.",Tabeller!P$70*P15,0)+IF($CV15="Gjesteforsker",Tabeller!P$72*P15,0)+IF($CV15="Postdoktor / forsker",Tabeller!P$73*P15,0)+IF($CV15="Stipendiat",Tabeller!P$74*P15,0)+IF($CV15="Forsker (rundsum)",Tabeller!P$71*P15,0)+IF($CV15="Vit.ass",Tabeller!P$75*P15,0))/1))</f>
        <v>0</v>
      </c>
      <c r="DE15" s="6">
        <f>-((IF($CV15="Teknisk/adm. bistand/Feltassistent",IF(Budsjett!AX15*(1+Tabeller!$I$76)&gt;Tabeller!Q$69,Tabeller!Q$69,Budsjett!AX15*(1+Tabeller!$I$76)),0)+(IF($CV15="Forsker - professor",Tabeller!Q$69*Q15,0)+IF($CV15="Prosjektleder/adm.leder",Tabeller!Q$68*Q15,0)+IF($CV15="Forsker - 1.aman.",Tabeller!Q$70*Q15,0)+IF($CV15="Gjesteforsker",Tabeller!Q$72*Q15,0)+IF($CV15="Postdoktor / forsker",Tabeller!Q$73*Q15,0)+IF($CV15="Stipendiat",Tabeller!Q$74*Q15,0)+IF($CV15="Forsker (rundsum)",Tabeller!Q$71*Q15,0)+IF($CV15="Vit.ass",Tabeller!Q$75*Q15,0))/1))</f>
        <v>0</v>
      </c>
      <c r="DF15" s="6">
        <f>-((IF($CV15="Teknisk/adm. bistand/Feltassistent",IF(Budsjett!AY15*(1+Tabeller!$I$76)&gt;Tabeller!R$69,Tabeller!R$69,Budsjett!AY15*(1+Tabeller!$I$76)),0)+(IF($CV15="Forsker - professor",Tabeller!R$69*R15,0)+IF($CV15="Prosjektleder/adm.leder",Tabeller!R$68*R15,0)+IF($CV15="Forsker - 1.aman.",Tabeller!R$70*R15,0)+IF($CV15="Gjesteforsker",Tabeller!R$72*R15,0)+IF($CV15="Postdoktor / forsker",Tabeller!R$73*R15,0)+IF($CV15="Stipendiat",Tabeller!R$74*R15,0)+IF($CV15="Forsker (rundsum)",Tabeller!R$71*R15,0)+IF($CV15="Vit.ass",Tabeller!R$75*R15,0))/1))</f>
        <v>0</v>
      </c>
      <c r="DG15" s="6">
        <f>-((IF($CV15="Teknisk/adm. bistand/Feltassistent",IF(Budsjett!AZ15*(1+Tabeller!$I$76)&gt;Tabeller!S$69,Tabeller!S$69,Budsjett!AZ15*(1+Tabeller!$I$76)),0)+(IF($CV15="Forsker - professor",Tabeller!S$69*S15,0)+IF($CV15="Prosjektleder/adm.leder",Tabeller!S$68*S15,0)+IF($CV15="Forsker - 1.aman.",Tabeller!S$70*S15,0)+IF($CV15="Gjesteforsker",Tabeller!S$72*S15,0)+IF($CV15="Postdoktor / forsker",Tabeller!S$73*S15,0)+IF($CV15="Stipendiat",Tabeller!S$74*S15,0)+IF($CV15="Forsker (rundsum)",Tabeller!S$71*S15,0)+IF($CV15="Vit.ass",Tabeller!S$75*S15,0))/1))</f>
        <v>0</v>
      </c>
      <c r="DH15" s="6">
        <f>-((IF($CV15="Teknisk/adm. bistand/Feltassistent",IF(Budsjett!BA15*(1+Tabeller!$I$76)&gt;Tabeller!T$69,Tabeller!T$69,Budsjett!BA15*(1+Tabeller!$I$76)),0)+(IF($CV15="Forsker - professor",Tabeller!T$69*T15,0)+IF($CV15="Prosjektleder/adm.leder",Tabeller!T$68*T15,0)+IF($CV15="Forsker - 1.aman.",Tabeller!T$70*T15,0)+IF($CV15="Gjesteforsker",Tabeller!T$72*T15,0)+IF($CV15="Postdoktor / forsker",Tabeller!T$73*T15,0)+IF($CV15="Stipendiat",Tabeller!T$74*T15,0)+IF($CV15="Forsker (rundsum)",Tabeller!T$71*T15,0)+IF($CV15="Vit.ass",Tabeller!T$75*T15,0))/1))</f>
        <v>0</v>
      </c>
      <c r="DI15" s="6">
        <f>-((IF($CV15="Teknisk/adm. bistand/Feltassistent",IF(Budsjett!BB15*(1+Tabeller!$I$76)&gt;Tabeller!U$69,Tabeller!U$69,Budsjett!BB15*(1+Tabeller!$I$76)),0)+(IF($CV15="Forsker - professor",Tabeller!U$69*U15,0)+IF($CV15="Prosjektleder/adm.leder",Tabeller!U$68*U15,0)+IF($CV15="Forsker - 1.aman.",Tabeller!U$70*U15,0)+IF($CV15="Gjesteforsker",Tabeller!U$72*U15,0)+IF($CV15="Postdoktor / forsker",Tabeller!U$73*U15,0)+IF($CV15="Stipendiat",Tabeller!U$74*U15,0)+IF($CV15="Forsker (rundsum)",Tabeller!U$71*U15,0)+IF($CV15="Vit.ass",Tabeller!U$75*U15,0))/1))</f>
        <v>0</v>
      </c>
      <c r="DJ15" s="8">
        <f t="shared" si="217"/>
        <v>0</v>
      </c>
      <c r="DM15" s="47">
        <f t="shared" si="218"/>
        <v>0</v>
      </c>
      <c r="DN15" s="6">
        <f t="shared" ref="DN15:DN17" si="235">IF($F15="NFR",CW15,0)</f>
        <v>0</v>
      </c>
      <c r="DO15" s="6">
        <f t="shared" ref="DO15:DO17" si="236">IF($F15="NFR",CX15,0)</f>
        <v>0</v>
      </c>
      <c r="DP15" s="6">
        <f t="shared" ref="DP15:DP17" si="237">IF($F15="NFR",CY15,0)</f>
        <v>0</v>
      </c>
      <c r="DQ15" s="6">
        <f t="shared" ref="DQ15:DQ17" si="238">IF($F15="NFR",CZ15,0)</f>
        <v>0</v>
      </c>
      <c r="DR15" s="6">
        <f t="shared" ref="DR15:DR17" si="239">IF($F15="NFR",DA15,0)</f>
        <v>0</v>
      </c>
      <c r="DS15" s="6">
        <f t="shared" ref="DS15:DS17" si="240">IF($F15="NFR",DB15,0)</f>
        <v>0</v>
      </c>
      <c r="DT15" s="6">
        <f t="shared" ref="DT15:DT17" si="241">IF($F15="NFR",DC15,0)</f>
        <v>0</v>
      </c>
      <c r="DU15" s="6">
        <f t="shared" ref="DU15:DU17" si="242">IF($F15="NFR",DD15,0)</f>
        <v>0</v>
      </c>
      <c r="DV15" s="6">
        <f t="shared" ref="DV15:DV17" si="243">IF($F15="NFR",DE15,0)</f>
        <v>0</v>
      </c>
      <c r="DW15" s="6">
        <f t="shared" ref="DW15:DW17" si="244">IF($F15="NFR",DF15,0)</f>
        <v>0</v>
      </c>
      <c r="DX15" s="6">
        <f t="shared" ref="DX15:DX17" si="245">IF($F15="NFR",DG15,0)</f>
        <v>0</v>
      </c>
      <c r="DY15" s="6">
        <f t="shared" ref="DY15:DY17" si="246">IF($F15="NFR",DH15,0)</f>
        <v>0</v>
      </c>
      <c r="DZ15" s="6">
        <f t="shared" ref="DZ15:DZ17" si="247">IF($F15="NFR",DI15,0)</f>
        <v>0</v>
      </c>
      <c r="EA15" s="8">
        <f t="shared" ref="EA15:EA17" si="248">SUM(DN15:DZ15)</f>
        <v>0</v>
      </c>
      <c r="EC15" s="47">
        <f t="shared" si="58"/>
        <v>0</v>
      </c>
      <c r="ED15" s="6">
        <f t="shared" ref="ED15:ED17" si="249">IF($F15=$ED$1,CW15,0)</f>
        <v>0</v>
      </c>
      <c r="EE15" s="6">
        <f t="shared" ref="EE15:EE17" si="250">IF($F15=$ED$1,CX15,0)</f>
        <v>0</v>
      </c>
      <c r="EF15" s="6">
        <f t="shared" ref="EF15:EF17" si="251">IF($F15=$ED$1,CY15,0)</f>
        <v>0</v>
      </c>
      <c r="EG15" s="6">
        <f t="shared" ref="EG15:EG17" si="252">IF($F15=$ED$1,CZ15,0)</f>
        <v>0</v>
      </c>
      <c r="EH15" s="6">
        <f t="shared" ref="EH15:EH17" si="253">IF($F15=$ED$1,DA15,0)</f>
        <v>0</v>
      </c>
      <c r="EI15" s="6">
        <f t="shared" ref="EI15:EI17" si="254">IF($F15=$ED$1,DB15,0)</f>
        <v>0</v>
      </c>
      <c r="EJ15" s="6">
        <f t="shared" ref="EJ15:EJ17" si="255">IF($F15=$ED$1,DC15,0)</f>
        <v>0</v>
      </c>
      <c r="EK15" s="6">
        <f t="shared" ref="EK15:EK17" si="256">IF($F15=$ED$1,DD15,0)</f>
        <v>0</v>
      </c>
      <c r="EL15" s="6">
        <f t="shared" ref="EL15:EL17" si="257">IF($F15=$ED$1,DE15,0)</f>
        <v>0</v>
      </c>
      <c r="EM15" s="6">
        <f t="shared" ref="EM15:EM17" si="258">IF($F15=$ED$1,DF15,0)</f>
        <v>0</v>
      </c>
      <c r="EN15" s="6">
        <f t="shared" ref="EN15:EN17" si="259">IF($F15=$ED$1,DG15,0)</f>
        <v>0</v>
      </c>
      <c r="EO15" s="6">
        <f t="shared" ref="EO15:EO17" si="260">IF($F15=$ED$1,DH15,0)</f>
        <v>0</v>
      </c>
      <c r="EP15" s="6">
        <f t="shared" ref="EP15:EP17" si="261">IF($F15=$ED$1,DI15,0)</f>
        <v>0</v>
      </c>
      <c r="EQ15" s="8">
        <f t="shared" ref="EQ15:EQ17" si="262">SUM(ED15:EP15)</f>
        <v>0</v>
      </c>
      <c r="ES15" s="47">
        <f t="shared" si="60"/>
        <v>0</v>
      </c>
      <c r="ET15" s="6">
        <f t="shared" ref="ET15:ET17" si="263">IF($F15=$ET$1,CW15,0)</f>
        <v>0</v>
      </c>
      <c r="EU15" s="6">
        <f t="shared" ref="EU15:EU17" si="264">IF($F15=$ET$1,CX15,0)</f>
        <v>0</v>
      </c>
      <c r="EV15" s="6">
        <f t="shared" ref="EV15:EV17" si="265">IF($F15=$ET$1,CY15,0)</f>
        <v>0</v>
      </c>
      <c r="EW15" s="6">
        <f t="shared" ref="EW15:EW17" si="266">IF($F15=$ET$1,CZ15,0)</f>
        <v>0</v>
      </c>
      <c r="EX15" s="6">
        <f t="shared" ref="EX15:EX17" si="267">IF($F15=$ET$1,DA15,0)</f>
        <v>0</v>
      </c>
      <c r="EY15" s="6">
        <f t="shared" ref="EY15:EY17" si="268">IF($F15=$ET$1,DB15,0)</f>
        <v>0</v>
      </c>
      <c r="EZ15" s="6">
        <f t="shared" ref="EZ15:EZ17" si="269">IF($F15=$ET$1,DC15,0)</f>
        <v>0</v>
      </c>
      <c r="FA15" s="6">
        <f t="shared" ref="FA15:FA17" si="270">IF($F15=$ET$1,DD15,0)</f>
        <v>0</v>
      </c>
      <c r="FB15" s="6">
        <f t="shared" ref="FB15:FB17" si="271">IF($F15=$ET$1,DE15,0)</f>
        <v>0</v>
      </c>
      <c r="FC15" s="6">
        <f t="shared" ref="FC15:FC17" si="272">IF($F15=$ET$1,DF15,0)</f>
        <v>0</v>
      </c>
      <c r="FD15" s="6">
        <f t="shared" ref="FD15:FD17" si="273">IF($F15=$ET$1,DG15,0)</f>
        <v>0</v>
      </c>
      <c r="FE15" s="6">
        <f t="shared" ref="FE15:FE17" si="274">IF($F15=$ET$1,DH15,0)</f>
        <v>0</v>
      </c>
      <c r="FF15" s="6">
        <f t="shared" ref="FF15:FF17" si="275">IF($F15=$ET$1,DI15,0)</f>
        <v>0</v>
      </c>
      <c r="FG15" s="8">
        <f t="shared" ref="FG15:FG17" si="276">SUM(ET15:FF15)</f>
        <v>0</v>
      </c>
      <c r="FI15" s="47">
        <f t="shared" si="62"/>
        <v>0</v>
      </c>
      <c r="FJ15" s="6">
        <f t="shared" ref="FJ15:FJ17" si="277">IF($F15=$FJ$1,CW15,0)</f>
        <v>0</v>
      </c>
      <c r="FK15" s="6">
        <f t="shared" ref="FK15:FK17" si="278">IF($F15=$FJ$1,CX15,0)</f>
        <v>0</v>
      </c>
      <c r="FL15" s="6">
        <f t="shared" ref="FL15:FL17" si="279">IF($F15=$FJ$1,CY15,0)</f>
        <v>0</v>
      </c>
      <c r="FM15" s="6">
        <f t="shared" ref="FM15:FM17" si="280">IF($F15=$FJ$1,CZ15,0)</f>
        <v>0</v>
      </c>
      <c r="FN15" s="6">
        <f t="shared" ref="FN15:FN17" si="281">IF($F15=$FJ$1,DA15,0)</f>
        <v>0</v>
      </c>
      <c r="FO15" s="6">
        <f t="shared" ref="FO15:FO17" si="282">IF($F15=$FJ$1,DB15,0)</f>
        <v>0</v>
      </c>
      <c r="FP15" s="6">
        <f t="shared" ref="FP15:FP17" si="283">IF($F15=$FJ$1,DC15,0)</f>
        <v>0</v>
      </c>
      <c r="FQ15" s="6">
        <f t="shared" ref="FQ15:FQ17" si="284">IF($F15=$FJ$1,DD15,0)</f>
        <v>0</v>
      </c>
      <c r="FR15" s="6">
        <f t="shared" ref="FR15:FR17" si="285">IF($F15=$FJ$1,DE15,0)</f>
        <v>0</v>
      </c>
      <c r="FS15" s="6">
        <f t="shared" ref="FS15:FS17" si="286">IF($F15=$FJ$1,DF15,0)</f>
        <v>0</v>
      </c>
      <c r="FT15" s="6">
        <f t="shared" ref="FT15:FT17" si="287">IF($F15=$FJ$1,DG15,0)</f>
        <v>0</v>
      </c>
      <c r="FU15" s="6">
        <f t="shared" ref="FU15:FU17" si="288">IF($F15=$FJ$1,DH15,0)</f>
        <v>0</v>
      </c>
      <c r="FV15" s="6">
        <f t="shared" ref="FV15:FV17" si="289">IF($F15=$FJ$1,DI15,0)</f>
        <v>0</v>
      </c>
      <c r="FW15" s="8">
        <f t="shared" ref="FW15:FW17" si="290">SUM(FJ15:FV15)</f>
        <v>0</v>
      </c>
      <c r="FZ15" s="47">
        <f t="shared" si="50"/>
        <v>0</v>
      </c>
      <c r="GA15" s="6"/>
      <c r="GB15" s="6"/>
      <c r="GC15" s="6"/>
      <c r="GD15" s="6"/>
      <c r="GE15" s="6"/>
      <c r="GF15" s="6"/>
      <c r="GG15" s="6"/>
      <c r="GH15" s="6"/>
      <c r="GI15" s="6"/>
      <c r="GJ15" s="6"/>
      <c r="GK15" s="6"/>
      <c r="GL15" s="6"/>
      <c r="GM15" s="6"/>
      <c r="GN15" s="8">
        <f t="shared" ref="GN15:GN17" si="291">SUM(GA15:GM15)</f>
        <v>0</v>
      </c>
      <c r="GQ15" s="518">
        <f>IF(Registrering!$B$29="Prosjekter som foregår i UiOs lokaler",IF($B15="Teknisk/adm. bistand/Feltassistent",I15*Tabeller!J$11,I15*Tabeller!J$10),IF($B15="Teknisk/adm. bistand/Feltassistent",I15*Tabeller!J$13,I15*Tabeller!J$12))</f>
        <v>0</v>
      </c>
      <c r="GR15" s="518">
        <f>IF(Registrering!$B$29="Prosjekter som foregår i UiOs lokaler",IF($B15="Teknisk/adm. bistand/Feltassistent",J15*Tabeller!K$11,J15*Tabeller!K$10),IF($B15="Teknisk/adm. bistand/Feltassistent",J15*Tabeller!K$13,J15*Tabeller!K$12))</f>
        <v>0</v>
      </c>
      <c r="GS15" s="518">
        <f>IF(Registrering!$B$29="Prosjekter som foregår i UiOs lokaler",IF($B15="Teknisk/adm. bistand/Feltassistent",K15*Tabeller!L$11,K15*Tabeller!L$10),IF($B15="Teknisk/adm. bistand/Feltassistent",K15*Tabeller!L$13,K15*Tabeller!L$12))</f>
        <v>0</v>
      </c>
      <c r="GT15" s="518">
        <f>IF(Registrering!$B$29="Prosjekter som foregår i UiOs lokaler",IF($B15="Teknisk/adm. bistand/Feltassistent",L15*Tabeller!M$11,L15*Tabeller!M$10),IF($B15="Teknisk/adm. bistand/Feltassistent",L15*Tabeller!M$13,L15*Tabeller!M$12))</f>
        <v>0</v>
      </c>
      <c r="GU15" s="518">
        <f>IF(Registrering!$B$29="Prosjekter som foregår i UiOs lokaler",IF($B15="Teknisk/adm. bistand/Feltassistent",M15*Tabeller!N$11,M15*Tabeller!N$10),IF($B15="Teknisk/adm. bistand/Feltassistent",M15*Tabeller!N$13,M15*Tabeller!N$12))</f>
        <v>0</v>
      </c>
      <c r="GV15" s="518">
        <f>IF(Registrering!$B$29="Prosjekter som foregår i UiOs lokaler",IF($B15="Teknisk/adm. bistand/Feltassistent",N15*Tabeller!O$11,N15*Tabeller!O$10),IF($B15="Teknisk/adm. bistand/Feltassistent",N15*Tabeller!O$13,N15*Tabeller!O$12))</f>
        <v>0</v>
      </c>
      <c r="GW15" s="518">
        <f>IF(Registrering!$B$29="Prosjekter som foregår i UiOs lokaler",IF($B15="Teknisk/adm. bistand/Feltassistent",O15*Tabeller!P$11,O15*Tabeller!P$10),IF($B15="Teknisk/adm. bistand/Feltassistent",O15*Tabeller!P$13,O15*Tabeller!P$12))</f>
        <v>0</v>
      </c>
      <c r="GX15" s="518">
        <f>IF(Registrering!$B$29="Prosjekter som foregår i UiOs lokaler",IF($B15="Teknisk/adm. bistand/Feltassistent",P15*Tabeller!Q$11,P15*Tabeller!Q$10),IF($B15="Teknisk/adm. bistand/Feltassistent",P15*Tabeller!Q$13,P15*Tabeller!Q$12))</f>
        <v>0</v>
      </c>
      <c r="GY15" s="518">
        <f>IF(Registrering!$B$29="Prosjekter som foregår i UiOs lokaler",IF($B15="Teknisk/adm. bistand/Feltassistent",Q15*Tabeller!R$11,Q15*Tabeller!R$10),IF($B15="Teknisk/adm. bistand/Feltassistent",Q15*Tabeller!R$13,Q15*Tabeller!R$12))</f>
        <v>0</v>
      </c>
      <c r="GZ15" s="518">
        <f>IF(Registrering!$B$29="Prosjekter som foregår i UiOs lokaler",IF($B15="Teknisk/adm. bistand/Feltassistent",R15*Tabeller!S$11,R15*Tabeller!S$10),IF($B15="Teknisk/adm. bistand/Feltassistent",R15*Tabeller!S$13,R15*Tabeller!S$12))</f>
        <v>0</v>
      </c>
      <c r="HA15" s="518">
        <f>IF(Registrering!$B$29="Prosjekter som foregår i UiOs lokaler",IF($B15="Teknisk/adm. bistand/Feltassistent",S15*Tabeller!T$11,S15*Tabeller!T$10),IF($B15="Teknisk/adm. bistand/Feltassistent",S15*Tabeller!T$13,S15*Tabeller!T$12))</f>
        <v>0</v>
      </c>
      <c r="HB15" s="518">
        <f>IF(Registrering!$B$29="Prosjekter som foregår i UiOs lokaler",IF($B15="Teknisk/adm. bistand/Feltassistent",T15*Tabeller!U$11,T15*Tabeller!U$10),IF($B15="Teknisk/adm. bistand/Feltassistent",T15*Tabeller!U$13,T15*Tabeller!U$12))</f>
        <v>0</v>
      </c>
      <c r="HC15" s="518">
        <f>IF(Registrering!$B$29="Prosjekter som foregår i UiOs lokaler",IF($B15="Teknisk/adm. bistand/Feltassistent",U15*Tabeller!V$11,U15*Tabeller!V$10),IF($B15="Teknisk/adm. bistand/Feltassistent",U15*Tabeller!V$13,U15*Tabeller!V$12))</f>
        <v>0</v>
      </c>
    </row>
    <row r="16" spans="1:211" ht="15" x14ac:dyDescent="0.25">
      <c r="B16" s="235"/>
      <c r="C16" s="422">
        <f>IF(Registrering!$B$28="Fast beløp",0,IF(Registrering!$B$28="Sats for ekst. fin. overhead",0,DJ16))</f>
        <v>0</v>
      </c>
      <c r="D16" s="422">
        <f t="shared" si="209"/>
        <v>0</v>
      </c>
      <c r="E16" s="58">
        <f t="shared" si="228"/>
        <v>0</v>
      </c>
      <c r="F16" s="595"/>
      <c r="G16" s="596"/>
      <c r="H16" s="595"/>
      <c r="I16" s="597"/>
      <c r="J16" s="597"/>
      <c r="K16" s="597"/>
      <c r="L16" s="597"/>
      <c r="M16" s="597"/>
      <c r="N16" s="597"/>
      <c r="O16" s="597"/>
      <c r="P16" s="597"/>
      <c r="Q16" s="597"/>
      <c r="R16" s="597"/>
      <c r="S16" s="597"/>
      <c r="T16" s="597"/>
      <c r="U16" s="597"/>
      <c r="AE16" s="6">
        <f t="shared" si="232"/>
        <v>0</v>
      </c>
      <c r="AF16" s="6">
        <f>AE16*Tabeller!$I$49</f>
        <v>0</v>
      </c>
      <c r="AG16" s="6">
        <f t="shared" si="233"/>
        <v>0</v>
      </c>
      <c r="AH16" s="88">
        <f>AG16*Tabeller!$H$40</f>
        <v>0</v>
      </c>
      <c r="AI16" s="6">
        <f>SUM(AG16:AH16,AJ16)*Tabeller!$H$42</f>
        <v>0</v>
      </c>
      <c r="AJ16" s="6">
        <f>AF16*Tabeller!$H$41</f>
        <v>0</v>
      </c>
      <c r="AK16" s="6">
        <f t="shared" si="234"/>
        <v>0</v>
      </c>
      <c r="AL16" s="6">
        <f>AK16+(IF(B16="Teknisk adm bistand",Registrering!$E$51,Registrering!$B$51))</f>
        <v>0</v>
      </c>
      <c r="AM16" s="6">
        <f>AL16/Tabeller!$H$5</f>
        <v>0</v>
      </c>
      <c r="AP16" s="6">
        <f>((I16*Budsjett!$AK16))</f>
        <v>0</v>
      </c>
      <c r="AQ16" s="6">
        <f>((J16*Budsjett!$AK16)*(Tabeller!J$49))</f>
        <v>0</v>
      </c>
      <c r="AR16" s="6">
        <f>((K16*Budsjett!$AK16)*(Tabeller!K$49))</f>
        <v>0</v>
      </c>
      <c r="AS16" s="6">
        <f>((L16*Budsjett!$AK16)*(Tabeller!L$49))</f>
        <v>0</v>
      </c>
      <c r="AT16" s="6">
        <f>((M16*Budsjett!$AK16)*(Tabeller!M$49))</f>
        <v>0</v>
      </c>
      <c r="AU16" s="6">
        <f>((N16*Budsjett!$AK16)*(Tabeller!N$49))</f>
        <v>0</v>
      </c>
      <c r="AV16" s="6">
        <f>((O16*Budsjett!$AK16)*(Tabeller!O$49))</f>
        <v>0</v>
      </c>
      <c r="AW16" s="6">
        <f>((P16*Budsjett!$AK16)*(Tabeller!P$49))</f>
        <v>0</v>
      </c>
      <c r="AX16" s="6">
        <f>((Q16*Budsjett!$AK16)*(Tabeller!Q$49))</f>
        <v>0</v>
      </c>
      <c r="AY16" s="6">
        <f>((R16*Budsjett!$AK16)*(Tabeller!R$49))</f>
        <v>0</v>
      </c>
      <c r="AZ16" s="6">
        <f>((S16*Budsjett!$AK16)*(Tabeller!S$49))</f>
        <v>0</v>
      </c>
      <c r="BA16" s="6">
        <f>((T16*Budsjett!$AK16)*(Tabeller!T$49))</f>
        <v>0</v>
      </c>
      <c r="BB16" s="6">
        <f>((U16*Budsjett!$AK16)*(Tabeller!U$49))</f>
        <v>0</v>
      </c>
      <c r="BD16" s="6">
        <f>IFERROR(IF(#REF!&gt;#REF!,BS16,GQ16),0)</f>
        <v>0</v>
      </c>
      <c r="BE16" s="6">
        <f>IFERROR(IF(#REF!&gt;#REF!,BT16,GR16),0)</f>
        <v>0</v>
      </c>
      <c r="BF16" s="6">
        <f>IFERROR(IF(#REF!&gt;#REF!,BU16,GS16),0)</f>
        <v>0</v>
      </c>
      <c r="BG16" s="6">
        <f>IFERROR(IF(#REF!&gt;#REF!,BV16,GT16),0)</f>
        <v>0</v>
      </c>
      <c r="BH16" s="6">
        <f>IFERROR(IF(#REF!&gt;#REF!,BW16,GU16),0)</f>
        <v>0</v>
      </c>
      <c r="BI16" s="6">
        <f>IFERROR(IF(#REF!&gt;#REF!,BX16,GV16),0)</f>
        <v>0</v>
      </c>
      <c r="BJ16" s="6">
        <f>IFERROR(IF(#REF!&gt;#REF!,BY16,GW16),0)</f>
        <v>0</v>
      </c>
      <c r="BK16" s="6">
        <f>IFERROR(IF(#REF!&gt;#REF!,BZ16,GX16),0)</f>
        <v>0</v>
      </c>
      <c r="BL16" s="6">
        <f>IFERROR(IF(#REF!&gt;#REF!,CA16,GY16),0)</f>
        <v>0</v>
      </c>
      <c r="BM16" s="6">
        <f>IFERROR(IF(#REF!&gt;#REF!,CB16,GZ16),0)</f>
        <v>0</v>
      </c>
      <c r="BN16" s="6">
        <f>IFERROR(IF(#REF!&gt;#REF!,CC16,HA16),0)</f>
        <v>0</v>
      </c>
      <c r="BO16" s="6">
        <f>IFERROR(IF(#REF!&gt;#REF!,CD16,HB16),0)</f>
        <v>0</v>
      </c>
      <c r="BP16" s="6">
        <f>IFERROR(IF(#REF!&gt;#REF!,CE16,HC16),0)</f>
        <v>0</v>
      </c>
      <c r="BS16" s="6">
        <f>IFERROR(IF($F$85=$M$85,AP16*#REF!,AP16*Budsjett!#REF!),0)</f>
        <v>0</v>
      </c>
      <c r="BT16" s="6">
        <f>IFERROR(IF($F$85=$M$85,AQ16*#REF!,AQ16*Budsjett!#REF!),0)</f>
        <v>0</v>
      </c>
      <c r="BU16" s="6">
        <f>IFERROR(IF($F$85=$M$85,AR16*#REF!,AR16*Budsjett!#REF!),0)</f>
        <v>0</v>
      </c>
      <c r="BV16" s="6">
        <f>IFERROR(IF($F$85=$M$85,AS16*#REF!,AS16*Budsjett!#REF!),0)</f>
        <v>0</v>
      </c>
      <c r="BW16" s="6">
        <f>IFERROR(IF($F$85=$M$85,AT16*#REF!,AT16*Budsjett!#REF!),0)</f>
        <v>0</v>
      </c>
      <c r="BX16" s="6">
        <f>IFERROR(IF($F$85=$M$85,AU16*#REF!,AU16*Budsjett!#REF!),0)</f>
        <v>0</v>
      </c>
      <c r="BY16" s="6">
        <f>IFERROR(IF($F$85=$M$85,AV16*#REF!,AV16*Budsjett!#REF!),0)</f>
        <v>0</v>
      </c>
      <c r="BZ16" s="6">
        <f>IFERROR(IF($F$85=$M$85,AW16*#REF!,AW16*Budsjett!#REF!),0)</f>
        <v>0</v>
      </c>
      <c r="CA16" s="6">
        <f>IFERROR(IF($F$85=$M$85,AX16*#REF!,AX16*Budsjett!#REF!),0)</f>
        <v>0</v>
      </c>
      <c r="CB16" s="6">
        <f>IFERROR(IF($F$85=$M$85,AY16*#REF!,AY16*Budsjett!#REF!),0)</f>
        <v>0</v>
      </c>
      <c r="CC16" s="6">
        <f>IFERROR(IF($F$85=$M$85,AZ16*#REF!,AZ16*Budsjett!#REF!),0)</f>
        <v>0</v>
      </c>
      <c r="CD16" s="6">
        <f>IFERROR(IF($F$85=$M$85,BA16*#REF!,BA16*Budsjett!#REF!),0)</f>
        <v>0</v>
      </c>
      <c r="CE16" s="6">
        <f>IFERROR(IF($F$85=$M$85,BB16*#REF!,BB16*Budsjett!#REF!),0)</f>
        <v>0</v>
      </c>
      <c r="CH16" s="6">
        <f t="shared" si="211"/>
        <v>0</v>
      </c>
      <c r="CI16" s="6">
        <f t="shared" si="211"/>
        <v>0</v>
      </c>
      <c r="CJ16" s="6">
        <f t="shared" si="211"/>
        <v>0</v>
      </c>
      <c r="CK16" s="6">
        <f t="shared" si="211"/>
        <v>0</v>
      </c>
      <c r="CL16" s="6">
        <f t="shared" si="211"/>
        <v>0</v>
      </c>
      <c r="CM16" s="6">
        <f t="shared" si="211"/>
        <v>0</v>
      </c>
      <c r="CN16" s="6">
        <f t="shared" si="211"/>
        <v>0</v>
      </c>
      <c r="CO16" s="6">
        <f t="shared" si="211"/>
        <v>0</v>
      </c>
      <c r="CP16" s="6">
        <f t="shared" si="211"/>
        <v>0</v>
      </c>
      <c r="CQ16" s="6">
        <f t="shared" si="212"/>
        <v>0</v>
      </c>
      <c r="CR16" s="6">
        <f t="shared" si="213"/>
        <v>0</v>
      </c>
      <c r="CS16" s="6">
        <f t="shared" si="214"/>
        <v>0</v>
      </c>
      <c r="CT16" s="6">
        <f t="shared" si="215"/>
        <v>0</v>
      </c>
      <c r="CV16" s="47">
        <f t="shared" si="216"/>
        <v>0</v>
      </c>
      <c r="CW16" s="6">
        <f>-((IF($CV16="Teknisk/adm. bistand/Feltassistent",IF(Budsjett!AP16*(1+Tabeller!$I$76)&gt;Tabeller!I$69,Tabeller!I$69,Budsjett!AP16*(1+Tabeller!$I$76)),0)+(IF($CV16="Forsker - professor",Tabeller!I$69*I16,0)+IF($CV16="Prosjektleder/adm.leder",Tabeller!I$68*I16,0)+IF($CV16="Forsker - 1.aman.",Tabeller!I$70*I16,0)+IF($CV16="Gjesteforsker",Tabeller!I$72*I16,0)+IF($CV16="Postdoktor / forsker",Tabeller!I$73*I16,0)+IF($CV16="Stipendiat",Tabeller!I$74*I16,0)+IF($CV16="Forsker (rundsum)",Tabeller!I$71*I16,0)+IF($CV16="Vit.ass",Tabeller!I$75*I16,0))/1))</f>
        <v>0</v>
      </c>
      <c r="CX16" s="6">
        <f>-((IF($CV16="Teknisk/adm. bistand/Feltassistent",IF(Budsjett!AQ16*(1+Tabeller!$I$76)&gt;Tabeller!J$69,Tabeller!J$69,Budsjett!AQ16*(1+Tabeller!$I$76)),0)+(IF($CV16="Forsker - professor",Tabeller!J$69*J16,0)+IF($CV16="Prosjektleder/adm.leder",Tabeller!J$68*J16,0)+IF($CV16="Forsker - 1.aman.",Tabeller!J$70*J16,0)+IF($CV16="Gjesteforsker",Tabeller!J$72*J16,0)+IF($CV16="Postdoktor / forsker",Tabeller!J$73*J16,0)+IF($CV16="Stipendiat",Tabeller!J$74*J16,0)+IF($CV16="Forsker (rundsum)",Tabeller!J$71*J16,0)+IF($CV16="Vit.ass",Tabeller!J$75*J16,0))/1))</f>
        <v>0</v>
      </c>
      <c r="CY16" s="6">
        <f>-((IF($CV16="Teknisk/adm. bistand/Feltassistent",IF(Budsjett!AR16*(1+Tabeller!$I$76)&gt;Tabeller!K$69,Tabeller!K$69,Budsjett!AR16*(1+Tabeller!$I$76)),0)+(IF($CV16="Forsker - professor",Tabeller!K$69*K16,0)+IF($CV16="Prosjektleder/adm.leder",Tabeller!K$68*K16,0)+IF($CV16="Forsker - 1.aman.",Tabeller!K$70*K16,0)+IF($CV16="Gjesteforsker",Tabeller!K$72*K16,0)+IF($CV16="Postdoktor / forsker",Tabeller!K$73*K16,0)+IF($CV16="Stipendiat",Tabeller!K$74*K16,0)+IF($CV16="Forsker (rundsum)",Tabeller!K$71*K16,0)+IF($CV16="Vit.ass",Tabeller!K$75*K16,0))/1))</f>
        <v>0</v>
      </c>
      <c r="CZ16" s="6">
        <f>-((IF($CV16="Teknisk/adm. bistand/Feltassistent",IF(Budsjett!AS16*(1+Tabeller!$I$76)&gt;Tabeller!L$69,Tabeller!L$69,Budsjett!AS16*(1+Tabeller!$I$76)),0)+(IF($CV16="Forsker - professor",Tabeller!L$69*L16,0)+IF($CV16="Prosjektleder/adm.leder",Tabeller!L$68*L16,0)+IF($CV16="Forsker - 1.aman.",Tabeller!L$70*L16,0)+IF($CV16="Gjesteforsker",Tabeller!L$72*L16,0)+IF($CV16="Postdoktor / forsker",Tabeller!L$73*L16,0)+IF($CV16="Stipendiat",Tabeller!L$74*L16,0)+IF($CV16="Forsker (rundsum)",Tabeller!L$71*L16,0)+IF($CV16="Vit.ass",Tabeller!L$75*L16,0))/1))</f>
        <v>0</v>
      </c>
      <c r="DA16" s="6">
        <f>-((IF($CV16="Teknisk/adm. bistand/Feltassistent",IF(Budsjett!AT16*(1+Tabeller!$I$76)&gt;Tabeller!M$69,Tabeller!M$69,Budsjett!AT16*(1+Tabeller!$I$76)),0)+(IF($CV16="Forsker - professor",Tabeller!M$69*M16,0)+IF($CV16="Prosjektleder/adm.leder",Tabeller!M$68*M16,0)+IF($CV16="Forsker - 1.aman.",Tabeller!M$70*M16,0)+IF($CV16="Gjesteforsker",Tabeller!M$72*M16,0)+IF($CV16="Postdoktor / forsker",Tabeller!M$73*M16,0)+IF($CV16="Stipendiat",Tabeller!M$74*M16,0)+IF($CV16="Forsker (rundsum)",Tabeller!M$71*M16,0)+IF($CV16="Vit.ass",Tabeller!M$75*M16,0))/1))</f>
        <v>0</v>
      </c>
      <c r="DB16" s="6">
        <f>-((IF($CV16="Teknisk/adm. bistand/Feltassistent",IF(Budsjett!AU16*(1+Tabeller!$I$76)&gt;Tabeller!N$69,Tabeller!N$69,Budsjett!AU16*(1+Tabeller!$I$76)),0)+(IF($CV16="Forsker - professor",Tabeller!N$69*N16,0)+IF($CV16="Prosjektleder/adm.leder",Tabeller!N$68*N16,0)+IF($CV16="Forsker - 1.aman.",Tabeller!N$70*N16,0)+IF($CV16="Gjesteforsker",Tabeller!N$72*N16,0)+IF($CV16="Postdoktor / forsker",Tabeller!N$73*N16,0)+IF($CV16="Stipendiat",Tabeller!N$74*N16,0)+IF($CV16="Forsker (rundsum)",Tabeller!N$71*N16,0)+IF($CV16="Vit.ass",Tabeller!N$75*N16,0))/1))</f>
        <v>0</v>
      </c>
      <c r="DC16" s="6">
        <f>-((IF($CV16="Teknisk/adm. bistand/Feltassistent",IF(Budsjett!AV16*(1+Tabeller!$I$76)&gt;Tabeller!O$69,Tabeller!O$69,Budsjett!AV16*(1+Tabeller!$I$76)),0)+(IF($CV16="Forsker - professor",Tabeller!O$69*O16,0)+IF($CV16="Prosjektleder/adm.leder",Tabeller!O$68*O16,0)+IF($CV16="Forsker - 1.aman.",Tabeller!O$70*O16,0)+IF($CV16="Gjesteforsker",Tabeller!O$72*O16,0)+IF($CV16="Postdoktor / forsker",Tabeller!O$73*O16,0)+IF($CV16="Stipendiat",Tabeller!O$74*O16,0)+IF($CV16="Forsker (rundsum)",Tabeller!O$71*O16,0)+IF($CV16="Vit.ass",Tabeller!O$75*O16,0))/1))</f>
        <v>0</v>
      </c>
      <c r="DD16" s="6">
        <f>-((IF($CV16="Teknisk/adm. bistand/Feltassistent",IF(Budsjett!AW16*(1+Tabeller!$I$76)&gt;Tabeller!P$69,Tabeller!P$69,Budsjett!AW16*(1+Tabeller!$I$76)),0)+(IF($CV16="Forsker - professor",Tabeller!P$69*P16,0)+IF($CV16="Prosjektleder/adm.leder",Tabeller!P$68*P16,0)+IF($CV16="Forsker - 1.aman.",Tabeller!P$70*P16,0)+IF($CV16="Gjesteforsker",Tabeller!P$72*P16,0)+IF($CV16="Postdoktor / forsker",Tabeller!P$73*P16,0)+IF($CV16="Stipendiat",Tabeller!P$74*P16,0)+IF($CV16="Forsker (rundsum)",Tabeller!P$71*P16,0)+IF($CV16="Vit.ass",Tabeller!P$75*P16,0))/1))</f>
        <v>0</v>
      </c>
      <c r="DE16" s="6">
        <f>-((IF($CV16="Teknisk/adm. bistand/Feltassistent",IF(Budsjett!AX16*(1+Tabeller!$I$76)&gt;Tabeller!Q$69,Tabeller!Q$69,Budsjett!AX16*(1+Tabeller!$I$76)),0)+(IF($CV16="Forsker - professor",Tabeller!Q$69*Q16,0)+IF($CV16="Prosjektleder/adm.leder",Tabeller!Q$68*Q16,0)+IF($CV16="Forsker - 1.aman.",Tabeller!Q$70*Q16,0)+IF($CV16="Gjesteforsker",Tabeller!Q$72*Q16,0)+IF($CV16="Postdoktor / forsker",Tabeller!Q$73*Q16,0)+IF($CV16="Stipendiat",Tabeller!Q$74*Q16,0)+IF($CV16="Forsker (rundsum)",Tabeller!Q$71*Q16,0)+IF($CV16="Vit.ass",Tabeller!Q$75*Q16,0))/1))</f>
        <v>0</v>
      </c>
      <c r="DF16" s="6">
        <f>-((IF($CV16="Teknisk/adm. bistand/Feltassistent",IF(Budsjett!AY16*(1+Tabeller!$I$76)&gt;Tabeller!R$69,Tabeller!R$69,Budsjett!AY16*(1+Tabeller!$I$76)),0)+(IF($CV16="Forsker - professor",Tabeller!R$69*R16,0)+IF($CV16="Prosjektleder/adm.leder",Tabeller!R$68*R16,0)+IF($CV16="Forsker - 1.aman.",Tabeller!R$70*R16,0)+IF($CV16="Gjesteforsker",Tabeller!R$72*R16,0)+IF($CV16="Postdoktor / forsker",Tabeller!R$73*R16,0)+IF($CV16="Stipendiat",Tabeller!R$74*R16,0)+IF($CV16="Forsker (rundsum)",Tabeller!R$71*R16,0)+IF($CV16="Vit.ass",Tabeller!R$75*R16,0))/1))</f>
        <v>0</v>
      </c>
      <c r="DG16" s="6">
        <f>-((IF($CV16="Teknisk/adm. bistand/Feltassistent",IF(Budsjett!AZ16*(1+Tabeller!$I$76)&gt;Tabeller!S$69,Tabeller!S$69,Budsjett!AZ16*(1+Tabeller!$I$76)),0)+(IF($CV16="Forsker - professor",Tabeller!S$69*S16,0)+IF($CV16="Prosjektleder/adm.leder",Tabeller!S$68*S16,0)+IF($CV16="Forsker - 1.aman.",Tabeller!S$70*S16,0)+IF($CV16="Gjesteforsker",Tabeller!S$72*S16,0)+IF($CV16="Postdoktor / forsker",Tabeller!S$73*S16,0)+IF($CV16="Stipendiat",Tabeller!S$74*S16,0)+IF($CV16="Forsker (rundsum)",Tabeller!S$71*S16,0)+IF($CV16="Vit.ass",Tabeller!S$75*S16,0))/1))</f>
        <v>0</v>
      </c>
      <c r="DH16" s="6">
        <f>-((IF($CV16="Teknisk/adm. bistand/Feltassistent",IF(Budsjett!BA16*(1+Tabeller!$I$76)&gt;Tabeller!T$69,Tabeller!T$69,Budsjett!BA16*(1+Tabeller!$I$76)),0)+(IF($CV16="Forsker - professor",Tabeller!T$69*T16,0)+IF($CV16="Prosjektleder/adm.leder",Tabeller!T$68*T16,0)+IF($CV16="Forsker - 1.aman.",Tabeller!T$70*T16,0)+IF($CV16="Gjesteforsker",Tabeller!T$72*T16,0)+IF($CV16="Postdoktor / forsker",Tabeller!T$73*T16,0)+IF($CV16="Stipendiat",Tabeller!T$74*T16,0)+IF($CV16="Forsker (rundsum)",Tabeller!T$71*T16,0)+IF($CV16="Vit.ass",Tabeller!T$75*T16,0))/1))</f>
        <v>0</v>
      </c>
      <c r="DI16" s="6">
        <f>-((IF($CV16="Teknisk/adm. bistand/Feltassistent",IF(Budsjett!BB16*(1+Tabeller!$I$76)&gt;Tabeller!U$69,Tabeller!U$69,Budsjett!BB16*(1+Tabeller!$I$76)),0)+(IF($CV16="Forsker - professor",Tabeller!U$69*U16,0)+IF($CV16="Prosjektleder/adm.leder",Tabeller!U$68*U16,0)+IF($CV16="Forsker - 1.aman.",Tabeller!U$70*U16,0)+IF($CV16="Gjesteforsker",Tabeller!U$72*U16,0)+IF($CV16="Postdoktor / forsker",Tabeller!U$73*U16,0)+IF($CV16="Stipendiat",Tabeller!U$74*U16,0)+IF($CV16="Forsker (rundsum)",Tabeller!U$71*U16,0)+IF($CV16="Vit.ass",Tabeller!U$75*U16,0))/1))</f>
        <v>0</v>
      </c>
      <c r="DJ16" s="8">
        <f t="shared" si="217"/>
        <v>0</v>
      </c>
      <c r="DM16" s="47">
        <f t="shared" si="218"/>
        <v>0</v>
      </c>
      <c r="DN16" s="6">
        <f t="shared" si="235"/>
        <v>0</v>
      </c>
      <c r="DO16" s="6">
        <f t="shared" si="236"/>
        <v>0</v>
      </c>
      <c r="DP16" s="6">
        <f t="shared" si="237"/>
        <v>0</v>
      </c>
      <c r="DQ16" s="6">
        <f t="shared" si="238"/>
        <v>0</v>
      </c>
      <c r="DR16" s="6">
        <f t="shared" si="239"/>
        <v>0</v>
      </c>
      <c r="DS16" s="6">
        <f t="shared" si="240"/>
        <v>0</v>
      </c>
      <c r="DT16" s="6">
        <f t="shared" si="241"/>
        <v>0</v>
      </c>
      <c r="DU16" s="6">
        <f t="shared" si="242"/>
        <v>0</v>
      </c>
      <c r="DV16" s="6">
        <f t="shared" si="243"/>
        <v>0</v>
      </c>
      <c r="DW16" s="6">
        <f t="shared" si="244"/>
        <v>0</v>
      </c>
      <c r="DX16" s="6">
        <f t="shared" si="245"/>
        <v>0</v>
      </c>
      <c r="DY16" s="6">
        <f t="shared" si="246"/>
        <v>0</v>
      </c>
      <c r="DZ16" s="6">
        <f t="shared" si="247"/>
        <v>0</v>
      </c>
      <c r="EA16" s="8">
        <f t="shared" si="248"/>
        <v>0</v>
      </c>
      <c r="EC16" s="47">
        <f t="shared" si="58"/>
        <v>0</v>
      </c>
      <c r="ED16" s="6">
        <f t="shared" si="249"/>
        <v>0</v>
      </c>
      <c r="EE16" s="6">
        <f t="shared" si="250"/>
        <v>0</v>
      </c>
      <c r="EF16" s="6">
        <f t="shared" si="251"/>
        <v>0</v>
      </c>
      <c r="EG16" s="6">
        <f t="shared" si="252"/>
        <v>0</v>
      </c>
      <c r="EH16" s="6">
        <f t="shared" si="253"/>
        <v>0</v>
      </c>
      <c r="EI16" s="6">
        <f t="shared" si="254"/>
        <v>0</v>
      </c>
      <c r="EJ16" s="6">
        <f t="shared" si="255"/>
        <v>0</v>
      </c>
      <c r="EK16" s="6">
        <f t="shared" si="256"/>
        <v>0</v>
      </c>
      <c r="EL16" s="6">
        <f t="shared" si="257"/>
        <v>0</v>
      </c>
      <c r="EM16" s="6">
        <f t="shared" si="258"/>
        <v>0</v>
      </c>
      <c r="EN16" s="6">
        <f t="shared" si="259"/>
        <v>0</v>
      </c>
      <c r="EO16" s="6">
        <f t="shared" si="260"/>
        <v>0</v>
      </c>
      <c r="EP16" s="6">
        <f t="shared" si="261"/>
        <v>0</v>
      </c>
      <c r="EQ16" s="8">
        <f t="shared" si="262"/>
        <v>0</v>
      </c>
      <c r="ES16" s="47">
        <f t="shared" si="60"/>
        <v>0</v>
      </c>
      <c r="ET16" s="6">
        <f t="shared" si="263"/>
        <v>0</v>
      </c>
      <c r="EU16" s="6">
        <f t="shared" si="264"/>
        <v>0</v>
      </c>
      <c r="EV16" s="6">
        <f t="shared" si="265"/>
        <v>0</v>
      </c>
      <c r="EW16" s="6">
        <f t="shared" si="266"/>
        <v>0</v>
      </c>
      <c r="EX16" s="6">
        <f t="shared" si="267"/>
        <v>0</v>
      </c>
      <c r="EY16" s="6">
        <f t="shared" si="268"/>
        <v>0</v>
      </c>
      <c r="EZ16" s="6">
        <f t="shared" si="269"/>
        <v>0</v>
      </c>
      <c r="FA16" s="6">
        <f t="shared" si="270"/>
        <v>0</v>
      </c>
      <c r="FB16" s="6">
        <f t="shared" si="271"/>
        <v>0</v>
      </c>
      <c r="FC16" s="6">
        <f t="shared" si="272"/>
        <v>0</v>
      </c>
      <c r="FD16" s="6">
        <f t="shared" si="273"/>
        <v>0</v>
      </c>
      <c r="FE16" s="6">
        <f t="shared" si="274"/>
        <v>0</v>
      </c>
      <c r="FF16" s="6">
        <f t="shared" si="275"/>
        <v>0</v>
      </c>
      <c r="FG16" s="8">
        <f t="shared" si="276"/>
        <v>0</v>
      </c>
      <c r="FI16" s="47">
        <f t="shared" si="62"/>
        <v>0</v>
      </c>
      <c r="FJ16" s="6">
        <f t="shared" si="277"/>
        <v>0</v>
      </c>
      <c r="FK16" s="6">
        <f t="shared" si="278"/>
        <v>0</v>
      </c>
      <c r="FL16" s="6">
        <f t="shared" si="279"/>
        <v>0</v>
      </c>
      <c r="FM16" s="6">
        <f t="shared" si="280"/>
        <v>0</v>
      </c>
      <c r="FN16" s="6">
        <f t="shared" si="281"/>
        <v>0</v>
      </c>
      <c r="FO16" s="6">
        <f t="shared" si="282"/>
        <v>0</v>
      </c>
      <c r="FP16" s="6">
        <f t="shared" si="283"/>
        <v>0</v>
      </c>
      <c r="FQ16" s="6">
        <f t="shared" si="284"/>
        <v>0</v>
      </c>
      <c r="FR16" s="6">
        <f t="shared" si="285"/>
        <v>0</v>
      </c>
      <c r="FS16" s="6">
        <f t="shared" si="286"/>
        <v>0</v>
      </c>
      <c r="FT16" s="6">
        <f t="shared" si="287"/>
        <v>0</v>
      </c>
      <c r="FU16" s="6">
        <f t="shared" si="288"/>
        <v>0</v>
      </c>
      <c r="FV16" s="6">
        <f t="shared" si="289"/>
        <v>0</v>
      </c>
      <c r="FW16" s="8">
        <f t="shared" si="290"/>
        <v>0</v>
      </c>
      <c r="FZ16" s="47">
        <f t="shared" si="50"/>
        <v>0</v>
      </c>
      <c r="GA16" s="6"/>
      <c r="GB16" s="6"/>
      <c r="GC16" s="6"/>
      <c r="GD16" s="6"/>
      <c r="GE16" s="6"/>
      <c r="GF16" s="6"/>
      <c r="GG16" s="6"/>
      <c r="GH16" s="6"/>
      <c r="GI16" s="6"/>
      <c r="GJ16" s="6"/>
      <c r="GK16" s="6"/>
      <c r="GL16" s="6"/>
      <c r="GM16" s="6"/>
      <c r="GN16" s="8">
        <f t="shared" si="291"/>
        <v>0</v>
      </c>
      <c r="GQ16" s="518">
        <f>IF(Registrering!$B$29="Prosjekter som foregår i UiOs lokaler",IF($B16="Teknisk/adm. bistand/Feltassistent",I16*Tabeller!J$11,I16*Tabeller!J$10),IF($B16="Teknisk/adm. bistand/Feltassistent",I16*Tabeller!J$13,I16*Tabeller!J$12))</f>
        <v>0</v>
      </c>
      <c r="GR16" s="518">
        <f>IF(Registrering!$B$29="Prosjekter som foregår i UiOs lokaler",IF($B16="Teknisk/adm. bistand/Feltassistent",J16*Tabeller!K$11,J16*Tabeller!K$10),IF($B16="Teknisk/adm. bistand/Feltassistent",J16*Tabeller!K$13,J16*Tabeller!K$12))</f>
        <v>0</v>
      </c>
      <c r="GS16" s="518">
        <f>IF(Registrering!$B$29="Prosjekter som foregår i UiOs lokaler",IF($B16="Teknisk/adm. bistand/Feltassistent",K16*Tabeller!L$11,K16*Tabeller!L$10),IF($B16="Teknisk/adm. bistand/Feltassistent",K16*Tabeller!L$13,K16*Tabeller!L$12))</f>
        <v>0</v>
      </c>
      <c r="GT16" s="518">
        <f>IF(Registrering!$B$29="Prosjekter som foregår i UiOs lokaler",IF($B16="Teknisk/adm. bistand/Feltassistent",L16*Tabeller!M$11,L16*Tabeller!M$10),IF($B16="Teknisk/adm. bistand/Feltassistent",L16*Tabeller!M$13,L16*Tabeller!M$12))</f>
        <v>0</v>
      </c>
      <c r="GU16" s="518">
        <f>IF(Registrering!$B$29="Prosjekter som foregår i UiOs lokaler",IF($B16="Teknisk/adm. bistand/Feltassistent",M16*Tabeller!N$11,M16*Tabeller!N$10),IF($B16="Teknisk/adm. bistand/Feltassistent",M16*Tabeller!N$13,M16*Tabeller!N$12))</f>
        <v>0</v>
      </c>
      <c r="GV16" s="518">
        <f>IF(Registrering!$B$29="Prosjekter som foregår i UiOs lokaler",IF($B16="Teknisk/adm. bistand/Feltassistent",N16*Tabeller!O$11,N16*Tabeller!O$10),IF($B16="Teknisk/adm. bistand/Feltassistent",N16*Tabeller!O$13,N16*Tabeller!O$12))</f>
        <v>0</v>
      </c>
      <c r="GW16" s="518">
        <f>IF(Registrering!$B$29="Prosjekter som foregår i UiOs lokaler",IF($B16="Teknisk/adm. bistand/Feltassistent",O16*Tabeller!P$11,O16*Tabeller!P$10),IF($B16="Teknisk/adm. bistand/Feltassistent",O16*Tabeller!P$13,O16*Tabeller!P$12))</f>
        <v>0</v>
      </c>
      <c r="GX16" s="518">
        <f>IF(Registrering!$B$29="Prosjekter som foregår i UiOs lokaler",IF($B16="Teknisk/adm. bistand/Feltassistent",P16*Tabeller!Q$11,P16*Tabeller!Q$10),IF($B16="Teknisk/adm. bistand/Feltassistent",P16*Tabeller!Q$13,P16*Tabeller!Q$12))</f>
        <v>0</v>
      </c>
      <c r="GY16" s="518">
        <f>IF(Registrering!$B$29="Prosjekter som foregår i UiOs lokaler",IF($B16="Teknisk/adm. bistand/Feltassistent",Q16*Tabeller!R$11,Q16*Tabeller!R$10),IF($B16="Teknisk/adm. bistand/Feltassistent",Q16*Tabeller!R$13,Q16*Tabeller!R$12))</f>
        <v>0</v>
      </c>
      <c r="GZ16" s="518">
        <f>IF(Registrering!$B$29="Prosjekter som foregår i UiOs lokaler",IF($B16="Teknisk/adm. bistand/Feltassistent",R16*Tabeller!S$11,R16*Tabeller!S$10),IF($B16="Teknisk/adm. bistand/Feltassistent",R16*Tabeller!S$13,R16*Tabeller!S$12))</f>
        <v>0</v>
      </c>
      <c r="HA16" s="518">
        <f>IF(Registrering!$B$29="Prosjekter som foregår i UiOs lokaler",IF($B16="Teknisk/adm. bistand/Feltassistent",S16*Tabeller!T$11,S16*Tabeller!T$10),IF($B16="Teknisk/adm. bistand/Feltassistent",S16*Tabeller!T$13,S16*Tabeller!T$12))</f>
        <v>0</v>
      </c>
      <c r="HB16" s="518">
        <f>IF(Registrering!$B$29="Prosjekter som foregår i UiOs lokaler",IF($B16="Teknisk/adm. bistand/Feltassistent",T16*Tabeller!U$11,T16*Tabeller!U$10),IF($B16="Teknisk/adm. bistand/Feltassistent",T16*Tabeller!U$13,T16*Tabeller!U$12))</f>
        <v>0</v>
      </c>
      <c r="HC16" s="518">
        <f>IF(Registrering!$B$29="Prosjekter som foregår i UiOs lokaler",IF($B16="Teknisk/adm. bistand/Feltassistent",U16*Tabeller!V$11,U16*Tabeller!V$10),IF($B16="Teknisk/adm. bistand/Feltassistent",U16*Tabeller!V$13,U16*Tabeller!V$12))</f>
        <v>0</v>
      </c>
    </row>
    <row r="17" spans="2:211" ht="15" x14ac:dyDescent="0.25">
      <c r="B17" s="235"/>
      <c r="C17" s="422">
        <f>IF(Registrering!$B$28="Fast beløp",0,IF(Registrering!$B$28="Sats for ekst. fin. overhead",0,DJ17))</f>
        <v>0</v>
      </c>
      <c r="D17" s="422">
        <f t="shared" si="209"/>
        <v>0</v>
      </c>
      <c r="E17" s="58">
        <f t="shared" si="228"/>
        <v>0</v>
      </c>
      <c r="F17" s="595"/>
      <c r="G17" s="596"/>
      <c r="H17" s="595"/>
      <c r="I17" s="597"/>
      <c r="J17" s="597"/>
      <c r="K17" s="597"/>
      <c r="L17" s="597"/>
      <c r="M17" s="597"/>
      <c r="N17" s="597"/>
      <c r="O17" s="597"/>
      <c r="P17" s="597"/>
      <c r="Q17" s="597"/>
      <c r="R17" s="597"/>
      <c r="S17" s="597"/>
      <c r="T17" s="597"/>
      <c r="U17" s="597"/>
      <c r="AE17" s="6">
        <f t="shared" si="232"/>
        <v>0</v>
      </c>
      <c r="AF17" s="6">
        <f>AE17*Tabeller!$I$49</f>
        <v>0</v>
      </c>
      <c r="AG17" s="6">
        <f t="shared" si="233"/>
        <v>0</v>
      </c>
      <c r="AH17" s="88">
        <f>AG17*Tabeller!$H$40</f>
        <v>0</v>
      </c>
      <c r="AI17" s="6">
        <f>SUM(AG17:AH17,AJ17)*Tabeller!$H$42</f>
        <v>0</v>
      </c>
      <c r="AJ17" s="6">
        <f>AF17*Tabeller!$H$41</f>
        <v>0</v>
      </c>
      <c r="AK17" s="6">
        <f t="shared" si="234"/>
        <v>0</v>
      </c>
      <c r="AL17" s="6">
        <f>AK17+(IF(B17="Teknisk adm bistand",Registrering!$E$51,Registrering!$B$51))</f>
        <v>0</v>
      </c>
      <c r="AM17" s="6">
        <f>AL17/Tabeller!$H$5</f>
        <v>0</v>
      </c>
      <c r="AP17" s="6">
        <f>((I17*Budsjett!$AK17))</f>
        <v>0</v>
      </c>
      <c r="AQ17" s="6">
        <f>((J17*Budsjett!$AK17)*(Tabeller!J$49))</f>
        <v>0</v>
      </c>
      <c r="AR17" s="6">
        <f>((K17*Budsjett!$AK17)*(Tabeller!K$49))</f>
        <v>0</v>
      </c>
      <c r="AS17" s="6">
        <f>((L17*Budsjett!$AK17)*(Tabeller!L$49))</f>
        <v>0</v>
      </c>
      <c r="AT17" s="6">
        <f>((M17*Budsjett!$AK17)*(Tabeller!M$49))</f>
        <v>0</v>
      </c>
      <c r="AU17" s="6">
        <f>((N17*Budsjett!$AK17)*(Tabeller!N$49))</f>
        <v>0</v>
      </c>
      <c r="AV17" s="6">
        <f>((O17*Budsjett!$AK17)*(Tabeller!O$49))</f>
        <v>0</v>
      </c>
      <c r="AW17" s="6">
        <f>((P17*Budsjett!$AK17)*(Tabeller!P$49))</f>
        <v>0</v>
      </c>
      <c r="AX17" s="6">
        <f>((Q17*Budsjett!$AK17)*(Tabeller!Q$49))</f>
        <v>0</v>
      </c>
      <c r="AY17" s="6">
        <f>((R17*Budsjett!$AK17)*(Tabeller!R$49))</f>
        <v>0</v>
      </c>
      <c r="AZ17" s="6">
        <f>((S17*Budsjett!$AK17)*(Tabeller!S$49))</f>
        <v>0</v>
      </c>
      <c r="BA17" s="6">
        <f>((T17*Budsjett!$AK17)*(Tabeller!T$49))</f>
        <v>0</v>
      </c>
      <c r="BB17" s="6">
        <f>((U17*Budsjett!$AK17)*(Tabeller!U$49))</f>
        <v>0</v>
      </c>
      <c r="BD17" s="6">
        <f>IFERROR(IF(#REF!&gt;#REF!,BS17,GQ17),0)</f>
        <v>0</v>
      </c>
      <c r="BE17" s="6">
        <f>IFERROR(IF(#REF!&gt;#REF!,BT17,GR17),0)</f>
        <v>0</v>
      </c>
      <c r="BF17" s="6">
        <f>IFERROR(IF(#REF!&gt;#REF!,BU17,GS17),0)</f>
        <v>0</v>
      </c>
      <c r="BG17" s="6">
        <f>IFERROR(IF(#REF!&gt;#REF!,BV17,GT17),0)</f>
        <v>0</v>
      </c>
      <c r="BH17" s="6">
        <f>IFERROR(IF(#REF!&gt;#REF!,BW17,GU17),0)</f>
        <v>0</v>
      </c>
      <c r="BI17" s="6">
        <f>IFERROR(IF(#REF!&gt;#REF!,BX17,GV17),0)</f>
        <v>0</v>
      </c>
      <c r="BJ17" s="6">
        <f>IFERROR(IF(#REF!&gt;#REF!,BY17,GW17),0)</f>
        <v>0</v>
      </c>
      <c r="BK17" s="6">
        <f>IFERROR(IF(#REF!&gt;#REF!,BZ17,GX17),0)</f>
        <v>0</v>
      </c>
      <c r="BL17" s="6">
        <f>IFERROR(IF(#REF!&gt;#REF!,CA17,GY17),0)</f>
        <v>0</v>
      </c>
      <c r="BM17" s="6">
        <f>IFERROR(IF(#REF!&gt;#REF!,CB17,GZ17),0)</f>
        <v>0</v>
      </c>
      <c r="BN17" s="6">
        <f>IFERROR(IF(#REF!&gt;#REF!,CC17,HA17),0)</f>
        <v>0</v>
      </c>
      <c r="BO17" s="6">
        <f>IFERROR(IF(#REF!&gt;#REF!,CD17,HB17),0)</f>
        <v>0</v>
      </c>
      <c r="BP17" s="6">
        <f>IFERROR(IF(#REF!&gt;#REF!,CE17,HC17),0)</f>
        <v>0</v>
      </c>
      <c r="BS17" s="6">
        <f>IFERROR(IF($F$85=$M$85,AP17*#REF!,AP17*Budsjett!#REF!),0)</f>
        <v>0</v>
      </c>
      <c r="BT17" s="6">
        <f>IFERROR(IF($F$85=$M$85,AQ17*#REF!,AQ17*Budsjett!#REF!),0)</f>
        <v>0</v>
      </c>
      <c r="BU17" s="6">
        <f>IFERROR(IF($F$85=$M$85,AR17*#REF!,AR17*Budsjett!#REF!),0)</f>
        <v>0</v>
      </c>
      <c r="BV17" s="6">
        <f>IFERROR(IF($F$85=$M$85,AS17*#REF!,AS17*Budsjett!#REF!),0)</f>
        <v>0</v>
      </c>
      <c r="BW17" s="6">
        <f>IFERROR(IF($F$85=$M$85,AT17*#REF!,AT17*Budsjett!#REF!),0)</f>
        <v>0</v>
      </c>
      <c r="BX17" s="6">
        <f>IFERROR(IF($F$85=$M$85,AU17*#REF!,AU17*Budsjett!#REF!),0)</f>
        <v>0</v>
      </c>
      <c r="BY17" s="6">
        <f>IFERROR(IF($F$85=$M$85,AV17*#REF!,AV17*Budsjett!#REF!),0)</f>
        <v>0</v>
      </c>
      <c r="BZ17" s="6">
        <f>IFERROR(IF($F$85=$M$85,AW17*#REF!,AW17*Budsjett!#REF!),0)</f>
        <v>0</v>
      </c>
      <c r="CA17" s="6">
        <f>IFERROR(IF($F$85=$M$85,AX17*#REF!,AX17*Budsjett!#REF!),0)</f>
        <v>0</v>
      </c>
      <c r="CB17" s="6">
        <f>IFERROR(IF($F$85=$M$85,AY17*#REF!,AY17*Budsjett!#REF!),0)</f>
        <v>0</v>
      </c>
      <c r="CC17" s="6">
        <f>IFERROR(IF($F$85=$M$85,AZ17*#REF!,AZ17*Budsjett!#REF!),0)</f>
        <v>0</v>
      </c>
      <c r="CD17" s="6">
        <f>IFERROR(IF($F$85=$M$85,BA17*#REF!,BA17*Budsjett!#REF!),0)</f>
        <v>0</v>
      </c>
      <c r="CE17" s="6">
        <f>IFERROR(IF($F$85=$M$85,BB17*#REF!,BB17*Budsjett!#REF!),0)</f>
        <v>0</v>
      </c>
      <c r="CH17" s="6">
        <f t="shared" si="211"/>
        <v>0</v>
      </c>
      <c r="CI17" s="6">
        <f t="shared" si="211"/>
        <v>0</v>
      </c>
      <c r="CJ17" s="6">
        <f t="shared" si="211"/>
        <v>0</v>
      </c>
      <c r="CK17" s="6">
        <f t="shared" si="211"/>
        <v>0</v>
      </c>
      <c r="CL17" s="6">
        <f t="shared" si="211"/>
        <v>0</v>
      </c>
      <c r="CM17" s="6">
        <f t="shared" si="211"/>
        <v>0</v>
      </c>
      <c r="CN17" s="6">
        <f t="shared" si="211"/>
        <v>0</v>
      </c>
      <c r="CO17" s="6">
        <f t="shared" si="211"/>
        <v>0</v>
      </c>
      <c r="CP17" s="6">
        <f t="shared" si="211"/>
        <v>0</v>
      </c>
      <c r="CQ17" s="6">
        <f t="shared" si="212"/>
        <v>0</v>
      </c>
      <c r="CR17" s="6">
        <f t="shared" si="213"/>
        <v>0</v>
      </c>
      <c r="CS17" s="6">
        <f t="shared" si="214"/>
        <v>0</v>
      </c>
      <c r="CT17" s="6">
        <f t="shared" si="215"/>
        <v>0</v>
      </c>
      <c r="CV17" s="47">
        <f t="shared" si="216"/>
        <v>0</v>
      </c>
      <c r="CW17" s="6">
        <f>-((IF($CV17="Teknisk/adm. bistand/Feltassistent",IF(Budsjett!AP17*(1+Tabeller!$I$76)&gt;Tabeller!I$69,Tabeller!I$69,Budsjett!AP17*(1+Tabeller!$I$76)),0)+(IF($CV17="Forsker - professor",Tabeller!I$69*I17,0)+IF($CV17="Prosjektleder/adm.leder",Tabeller!I$68*I17,0)+IF($CV17="Forsker - 1.aman.",Tabeller!I$70*I17,0)+IF($CV17="Gjesteforsker",Tabeller!I$72*I17,0)+IF($CV17="Postdoktor / forsker",Tabeller!I$73*I17,0)+IF($CV17="Stipendiat",Tabeller!I$74*I17,0)+IF($CV17="Forsker (rundsum)",Tabeller!I$71*I17,0)+IF($CV17="Vit.ass",Tabeller!I$75*I17,0))/1))</f>
        <v>0</v>
      </c>
      <c r="CX17" s="6">
        <f>-((IF($CV17="Teknisk/adm. bistand/Feltassistent",IF(Budsjett!AQ17*(1+Tabeller!$I$76)&gt;Tabeller!J$69,Tabeller!J$69,Budsjett!AQ17*(1+Tabeller!$I$76)),0)+(IF($CV17="Forsker - professor",Tabeller!J$69*J17,0)+IF($CV17="Prosjektleder/adm.leder",Tabeller!J$68*J17,0)+IF($CV17="Forsker - 1.aman.",Tabeller!J$70*J17,0)+IF($CV17="Gjesteforsker",Tabeller!J$72*J17,0)+IF($CV17="Postdoktor / forsker",Tabeller!J$73*J17,0)+IF($CV17="Stipendiat",Tabeller!J$74*J17,0)+IF($CV17="Forsker (rundsum)",Tabeller!J$71*J17,0)+IF($CV17="Vit.ass",Tabeller!J$75*J17,0))/1))</f>
        <v>0</v>
      </c>
      <c r="CY17" s="6">
        <f>-((IF($CV17="Teknisk/adm. bistand/Feltassistent",IF(Budsjett!AR17*(1+Tabeller!$I$76)&gt;Tabeller!K$69,Tabeller!K$69,Budsjett!AR17*(1+Tabeller!$I$76)),0)+(IF($CV17="Forsker - professor",Tabeller!K$69*K17,0)+IF($CV17="Prosjektleder/adm.leder",Tabeller!K$68*K17,0)+IF($CV17="Forsker - 1.aman.",Tabeller!K$70*K17,0)+IF($CV17="Gjesteforsker",Tabeller!K$72*K17,0)+IF($CV17="Postdoktor / forsker",Tabeller!K$73*K17,0)+IF($CV17="Stipendiat",Tabeller!K$74*K17,0)+IF($CV17="Forsker (rundsum)",Tabeller!K$71*K17,0)+IF($CV17="Vit.ass",Tabeller!K$75*K17,0))/1))</f>
        <v>0</v>
      </c>
      <c r="CZ17" s="6">
        <f>-((IF($CV17="Teknisk/adm. bistand/Feltassistent",IF(Budsjett!AS17*(1+Tabeller!$I$76)&gt;Tabeller!L$69,Tabeller!L$69,Budsjett!AS17*(1+Tabeller!$I$76)),0)+(IF($CV17="Forsker - professor",Tabeller!L$69*L17,0)+IF($CV17="Prosjektleder/adm.leder",Tabeller!L$68*L17,0)+IF($CV17="Forsker - 1.aman.",Tabeller!L$70*L17,0)+IF($CV17="Gjesteforsker",Tabeller!L$72*L17,0)+IF($CV17="Postdoktor / forsker",Tabeller!L$73*L17,0)+IF($CV17="Stipendiat",Tabeller!L$74*L17,0)+IF($CV17="Forsker (rundsum)",Tabeller!L$71*L17,0)+IF($CV17="Vit.ass",Tabeller!L$75*L17,0))/1))</f>
        <v>0</v>
      </c>
      <c r="DA17" s="6">
        <f>-((IF($CV17="Teknisk/adm. bistand/Feltassistent",IF(Budsjett!AT17*(1+Tabeller!$I$76)&gt;Tabeller!M$69,Tabeller!M$69,Budsjett!AT17*(1+Tabeller!$I$76)),0)+(IF($CV17="Forsker - professor",Tabeller!M$69*M17,0)+IF($CV17="Prosjektleder/adm.leder",Tabeller!M$68*M17,0)+IF($CV17="Forsker - 1.aman.",Tabeller!M$70*M17,0)+IF($CV17="Gjesteforsker",Tabeller!M$72*M17,0)+IF($CV17="Postdoktor / forsker",Tabeller!M$73*M17,0)+IF($CV17="Stipendiat",Tabeller!M$74*M17,0)+IF($CV17="Forsker (rundsum)",Tabeller!M$71*M17,0)+IF($CV17="Vit.ass",Tabeller!M$75*M17,0))/1))</f>
        <v>0</v>
      </c>
      <c r="DB17" s="6">
        <f>-((IF($CV17="Teknisk/adm. bistand/Feltassistent",IF(Budsjett!AU17*(1+Tabeller!$I$76)&gt;Tabeller!N$69,Tabeller!N$69,Budsjett!AU17*(1+Tabeller!$I$76)),0)+(IF($CV17="Forsker - professor",Tabeller!N$69*N17,0)+IF($CV17="Prosjektleder/adm.leder",Tabeller!N$68*N17,0)+IF($CV17="Forsker - 1.aman.",Tabeller!N$70*N17,0)+IF($CV17="Gjesteforsker",Tabeller!N$72*N17,0)+IF($CV17="Postdoktor / forsker",Tabeller!N$73*N17,0)+IF($CV17="Stipendiat",Tabeller!N$74*N17,0)+IF($CV17="Forsker (rundsum)",Tabeller!N$71*N17,0)+IF($CV17="Vit.ass",Tabeller!N$75*N17,0))/1))</f>
        <v>0</v>
      </c>
      <c r="DC17" s="6">
        <f>-((IF($CV17="Teknisk/adm. bistand/Feltassistent",IF(Budsjett!AV17*(1+Tabeller!$I$76)&gt;Tabeller!O$69,Tabeller!O$69,Budsjett!AV17*(1+Tabeller!$I$76)),0)+(IF($CV17="Forsker - professor",Tabeller!O$69*O17,0)+IF($CV17="Prosjektleder/adm.leder",Tabeller!O$68*O17,0)+IF($CV17="Forsker - 1.aman.",Tabeller!O$70*O17,0)+IF($CV17="Gjesteforsker",Tabeller!O$72*O17,0)+IF($CV17="Postdoktor / forsker",Tabeller!O$73*O17,0)+IF($CV17="Stipendiat",Tabeller!O$74*O17,0)+IF($CV17="Forsker (rundsum)",Tabeller!O$71*O17,0)+IF($CV17="Vit.ass",Tabeller!O$75*O17,0))/1))</f>
        <v>0</v>
      </c>
      <c r="DD17" s="6">
        <f>-((IF($CV17="Teknisk/adm. bistand/Feltassistent",IF(Budsjett!AW17*(1+Tabeller!$I$76)&gt;Tabeller!P$69,Tabeller!P$69,Budsjett!AW17*(1+Tabeller!$I$76)),0)+(IF($CV17="Forsker - professor",Tabeller!P$69*P17,0)+IF($CV17="Prosjektleder/adm.leder",Tabeller!P$68*P17,0)+IF($CV17="Forsker - 1.aman.",Tabeller!P$70*P17,0)+IF($CV17="Gjesteforsker",Tabeller!P$72*P17,0)+IF($CV17="Postdoktor / forsker",Tabeller!P$73*P17,0)+IF($CV17="Stipendiat",Tabeller!P$74*P17,0)+IF($CV17="Forsker (rundsum)",Tabeller!P$71*P17,0)+IF($CV17="Vit.ass",Tabeller!P$75*P17,0))/1))</f>
        <v>0</v>
      </c>
      <c r="DE17" s="6">
        <f>-((IF($CV17="Teknisk/adm. bistand/Feltassistent",IF(Budsjett!AX17*(1+Tabeller!$I$76)&gt;Tabeller!Q$69,Tabeller!Q$69,Budsjett!AX17*(1+Tabeller!$I$76)),0)+(IF($CV17="Forsker - professor",Tabeller!Q$69*Q17,0)+IF($CV17="Prosjektleder/adm.leder",Tabeller!Q$68*Q17,0)+IF($CV17="Forsker - 1.aman.",Tabeller!Q$70*Q17,0)+IF($CV17="Gjesteforsker",Tabeller!Q$72*Q17,0)+IF($CV17="Postdoktor / forsker",Tabeller!Q$73*Q17,0)+IF($CV17="Stipendiat",Tabeller!Q$74*Q17,0)+IF($CV17="Forsker (rundsum)",Tabeller!Q$71*Q17,0)+IF($CV17="Vit.ass",Tabeller!Q$75*Q17,0))/1))</f>
        <v>0</v>
      </c>
      <c r="DF17" s="6">
        <f>-((IF($CV17="Teknisk/adm. bistand/Feltassistent",IF(Budsjett!AY17*(1+Tabeller!$I$76)&gt;Tabeller!R$69,Tabeller!R$69,Budsjett!AY17*(1+Tabeller!$I$76)),0)+(IF($CV17="Forsker - professor",Tabeller!R$69*R17,0)+IF($CV17="Prosjektleder/adm.leder",Tabeller!R$68*R17,0)+IF($CV17="Forsker - 1.aman.",Tabeller!R$70*R17,0)+IF($CV17="Gjesteforsker",Tabeller!R$72*R17,0)+IF($CV17="Postdoktor / forsker",Tabeller!R$73*R17,0)+IF($CV17="Stipendiat",Tabeller!R$74*R17,0)+IF($CV17="Forsker (rundsum)",Tabeller!R$71*R17,0)+IF($CV17="Vit.ass",Tabeller!R$75*R17,0))/1))</f>
        <v>0</v>
      </c>
      <c r="DG17" s="6">
        <f>-((IF($CV17="Teknisk/adm. bistand/Feltassistent",IF(Budsjett!AZ17*(1+Tabeller!$I$76)&gt;Tabeller!S$69,Tabeller!S$69,Budsjett!AZ17*(1+Tabeller!$I$76)),0)+(IF($CV17="Forsker - professor",Tabeller!S$69*S17,0)+IF($CV17="Prosjektleder/adm.leder",Tabeller!S$68*S17,0)+IF($CV17="Forsker - 1.aman.",Tabeller!S$70*S17,0)+IF($CV17="Gjesteforsker",Tabeller!S$72*S17,0)+IF($CV17="Postdoktor / forsker",Tabeller!S$73*S17,0)+IF($CV17="Stipendiat",Tabeller!S$74*S17,0)+IF($CV17="Forsker (rundsum)",Tabeller!S$71*S17,0)+IF($CV17="Vit.ass",Tabeller!S$75*S17,0))/1))</f>
        <v>0</v>
      </c>
      <c r="DH17" s="6">
        <f>-((IF($CV17="Teknisk/adm. bistand/Feltassistent",IF(Budsjett!BA17*(1+Tabeller!$I$76)&gt;Tabeller!T$69,Tabeller!T$69,Budsjett!BA17*(1+Tabeller!$I$76)),0)+(IF($CV17="Forsker - professor",Tabeller!T$69*T17,0)+IF($CV17="Prosjektleder/adm.leder",Tabeller!T$68*T17,0)+IF($CV17="Forsker - 1.aman.",Tabeller!T$70*T17,0)+IF($CV17="Gjesteforsker",Tabeller!T$72*T17,0)+IF($CV17="Postdoktor / forsker",Tabeller!T$73*T17,0)+IF($CV17="Stipendiat",Tabeller!T$74*T17,0)+IF($CV17="Forsker (rundsum)",Tabeller!T$71*T17,0)+IF($CV17="Vit.ass",Tabeller!T$75*T17,0))/1))</f>
        <v>0</v>
      </c>
      <c r="DI17" s="6">
        <f>-((IF($CV17="Teknisk/adm. bistand/Feltassistent",IF(Budsjett!BB17*(1+Tabeller!$I$76)&gt;Tabeller!U$69,Tabeller!U$69,Budsjett!BB17*(1+Tabeller!$I$76)),0)+(IF($CV17="Forsker - professor",Tabeller!U$69*U17,0)+IF($CV17="Prosjektleder/adm.leder",Tabeller!U$68*U17,0)+IF($CV17="Forsker - 1.aman.",Tabeller!U$70*U17,0)+IF($CV17="Gjesteforsker",Tabeller!U$72*U17,0)+IF($CV17="Postdoktor / forsker",Tabeller!U$73*U17,0)+IF($CV17="Stipendiat",Tabeller!U$74*U17,0)+IF($CV17="Forsker (rundsum)",Tabeller!U$71*U17,0)+IF($CV17="Vit.ass",Tabeller!U$75*U17,0))/1))</f>
        <v>0</v>
      </c>
      <c r="DJ17" s="8">
        <f t="shared" si="217"/>
        <v>0</v>
      </c>
      <c r="DM17" s="47">
        <f t="shared" si="218"/>
        <v>0</v>
      </c>
      <c r="DN17" s="6">
        <f t="shared" si="235"/>
        <v>0</v>
      </c>
      <c r="DO17" s="6">
        <f t="shared" si="236"/>
        <v>0</v>
      </c>
      <c r="DP17" s="6">
        <f t="shared" si="237"/>
        <v>0</v>
      </c>
      <c r="DQ17" s="6">
        <f t="shared" si="238"/>
        <v>0</v>
      </c>
      <c r="DR17" s="6">
        <f t="shared" si="239"/>
        <v>0</v>
      </c>
      <c r="DS17" s="6">
        <f t="shared" si="240"/>
        <v>0</v>
      </c>
      <c r="DT17" s="6">
        <f t="shared" si="241"/>
        <v>0</v>
      </c>
      <c r="DU17" s="6">
        <f t="shared" si="242"/>
        <v>0</v>
      </c>
      <c r="DV17" s="6">
        <f t="shared" si="243"/>
        <v>0</v>
      </c>
      <c r="DW17" s="6">
        <f t="shared" si="244"/>
        <v>0</v>
      </c>
      <c r="DX17" s="6">
        <f t="shared" si="245"/>
        <v>0</v>
      </c>
      <c r="DY17" s="6">
        <f t="shared" si="246"/>
        <v>0</v>
      </c>
      <c r="DZ17" s="6">
        <f t="shared" si="247"/>
        <v>0</v>
      </c>
      <c r="EA17" s="8">
        <f t="shared" si="248"/>
        <v>0</v>
      </c>
      <c r="EC17" s="47">
        <f t="shared" si="58"/>
        <v>0</v>
      </c>
      <c r="ED17" s="6">
        <f t="shared" si="249"/>
        <v>0</v>
      </c>
      <c r="EE17" s="6">
        <f t="shared" si="250"/>
        <v>0</v>
      </c>
      <c r="EF17" s="6">
        <f t="shared" si="251"/>
        <v>0</v>
      </c>
      <c r="EG17" s="6">
        <f t="shared" si="252"/>
        <v>0</v>
      </c>
      <c r="EH17" s="6">
        <f t="shared" si="253"/>
        <v>0</v>
      </c>
      <c r="EI17" s="6">
        <f t="shared" si="254"/>
        <v>0</v>
      </c>
      <c r="EJ17" s="6">
        <f t="shared" si="255"/>
        <v>0</v>
      </c>
      <c r="EK17" s="6">
        <f t="shared" si="256"/>
        <v>0</v>
      </c>
      <c r="EL17" s="6">
        <f t="shared" si="257"/>
        <v>0</v>
      </c>
      <c r="EM17" s="6">
        <f t="shared" si="258"/>
        <v>0</v>
      </c>
      <c r="EN17" s="6">
        <f t="shared" si="259"/>
        <v>0</v>
      </c>
      <c r="EO17" s="6">
        <f t="shared" si="260"/>
        <v>0</v>
      </c>
      <c r="EP17" s="6">
        <f t="shared" si="261"/>
        <v>0</v>
      </c>
      <c r="EQ17" s="8">
        <f t="shared" si="262"/>
        <v>0</v>
      </c>
      <c r="ES17" s="47">
        <f t="shared" si="60"/>
        <v>0</v>
      </c>
      <c r="ET17" s="6">
        <f t="shared" si="263"/>
        <v>0</v>
      </c>
      <c r="EU17" s="6">
        <f t="shared" si="264"/>
        <v>0</v>
      </c>
      <c r="EV17" s="6">
        <f t="shared" si="265"/>
        <v>0</v>
      </c>
      <c r="EW17" s="6">
        <f t="shared" si="266"/>
        <v>0</v>
      </c>
      <c r="EX17" s="6">
        <f t="shared" si="267"/>
        <v>0</v>
      </c>
      <c r="EY17" s="6">
        <f t="shared" si="268"/>
        <v>0</v>
      </c>
      <c r="EZ17" s="6">
        <f t="shared" si="269"/>
        <v>0</v>
      </c>
      <c r="FA17" s="6">
        <f t="shared" si="270"/>
        <v>0</v>
      </c>
      <c r="FB17" s="6">
        <f t="shared" si="271"/>
        <v>0</v>
      </c>
      <c r="FC17" s="6">
        <f t="shared" si="272"/>
        <v>0</v>
      </c>
      <c r="FD17" s="6">
        <f t="shared" si="273"/>
        <v>0</v>
      </c>
      <c r="FE17" s="6">
        <f t="shared" si="274"/>
        <v>0</v>
      </c>
      <c r="FF17" s="6">
        <f t="shared" si="275"/>
        <v>0</v>
      </c>
      <c r="FG17" s="8">
        <f t="shared" si="276"/>
        <v>0</v>
      </c>
      <c r="FI17" s="47">
        <f t="shared" si="62"/>
        <v>0</v>
      </c>
      <c r="FJ17" s="6">
        <f t="shared" si="277"/>
        <v>0</v>
      </c>
      <c r="FK17" s="6">
        <f t="shared" si="278"/>
        <v>0</v>
      </c>
      <c r="FL17" s="6">
        <f t="shared" si="279"/>
        <v>0</v>
      </c>
      <c r="FM17" s="6">
        <f t="shared" si="280"/>
        <v>0</v>
      </c>
      <c r="FN17" s="6">
        <f t="shared" si="281"/>
        <v>0</v>
      </c>
      <c r="FO17" s="6">
        <f t="shared" si="282"/>
        <v>0</v>
      </c>
      <c r="FP17" s="6">
        <f t="shared" si="283"/>
        <v>0</v>
      </c>
      <c r="FQ17" s="6">
        <f t="shared" si="284"/>
        <v>0</v>
      </c>
      <c r="FR17" s="6">
        <f t="shared" si="285"/>
        <v>0</v>
      </c>
      <c r="FS17" s="6">
        <f t="shared" si="286"/>
        <v>0</v>
      </c>
      <c r="FT17" s="6">
        <f t="shared" si="287"/>
        <v>0</v>
      </c>
      <c r="FU17" s="6">
        <f t="shared" si="288"/>
        <v>0</v>
      </c>
      <c r="FV17" s="6">
        <f t="shared" si="289"/>
        <v>0</v>
      </c>
      <c r="FW17" s="8">
        <f t="shared" si="290"/>
        <v>0</v>
      </c>
      <c r="FZ17" s="47">
        <f t="shared" si="50"/>
        <v>0</v>
      </c>
      <c r="GA17" s="6"/>
      <c r="GB17" s="6"/>
      <c r="GC17" s="6"/>
      <c r="GD17" s="6"/>
      <c r="GE17" s="6"/>
      <c r="GF17" s="6"/>
      <c r="GG17" s="6"/>
      <c r="GH17" s="6"/>
      <c r="GI17" s="6"/>
      <c r="GJ17" s="6"/>
      <c r="GK17" s="6"/>
      <c r="GL17" s="6"/>
      <c r="GM17" s="6"/>
      <c r="GN17" s="8">
        <f t="shared" si="291"/>
        <v>0</v>
      </c>
      <c r="GQ17" s="518">
        <f>IF(Registrering!$B$29="Prosjekter som foregår i UiOs lokaler",IF($B17="Teknisk/adm. bistand/Feltassistent",I17*Tabeller!J$11,I17*Tabeller!J$10),IF($B17="Teknisk/adm. bistand/Feltassistent",I17*Tabeller!J$13,I17*Tabeller!J$12))</f>
        <v>0</v>
      </c>
      <c r="GR17" s="518">
        <f>IF(Registrering!$B$29="Prosjekter som foregår i UiOs lokaler",IF($B17="Teknisk/adm. bistand/Feltassistent",J17*Tabeller!K$11,J17*Tabeller!K$10),IF($B17="Teknisk/adm. bistand/Feltassistent",J17*Tabeller!K$13,J17*Tabeller!K$12))</f>
        <v>0</v>
      </c>
      <c r="GS17" s="518">
        <f>IF(Registrering!$B$29="Prosjekter som foregår i UiOs lokaler",IF($B17="Teknisk/adm. bistand/Feltassistent",K17*Tabeller!L$11,K17*Tabeller!L$10),IF($B17="Teknisk/adm. bistand/Feltassistent",K17*Tabeller!L$13,K17*Tabeller!L$12))</f>
        <v>0</v>
      </c>
      <c r="GT17" s="518">
        <f>IF(Registrering!$B$29="Prosjekter som foregår i UiOs lokaler",IF($B17="Teknisk/adm. bistand/Feltassistent",L17*Tabeller!M$11,L17*Tabeller!M$10),IF($B17="Teknisk/adm. bistand/Feltassistent",L17*Tabeller!M$13,L17*Tabeller!M$12))</f>
        <v>0</v>
      </c>
      <c r="GU17" s="518">
        <f>IF(Registrering!$B$29="Prosjekter som foregår i UiOs lokaler",IF($B17="Teknisk/adm. bistand/Feltassistent",M17*Tabeller!N$11,M17*Tabeller!N$10),IF($B17="Teknisk/adm. bistand/Feltassistent",M17*Tabeller!N$13,M17*Tabeller!N$12))</f>
        <v>0</v>
      </c>
      <c r="GV17" s="518">
        <f>IF(Registrering!$B$29="Prosjekter som foregår i UiOs lokaler",IF($B17="Teknisk/adm. bistand/Feltassistent",N17*Tabeller!O$11,N17*Tabeller!O$10),IF($B17="Teknisk/adm. bistand/Feltassistent",N17*Tabeller!O$13,N17*Tabeller!O$12))</f>
        <v>0</v>
      </c>
      <c r="GW17" s="518">
        <f>IF(Registrering!$B$29="Prosjekter som foregår i UiOs lokaler",IF($B17="Teknisk/adm. bistand/Feltassistent",O17*Tabeller!P$11,O17*Tabeller!P$10),IF($B17="Teknisk/adm. bistand/Feltassistent",O17*Tabeller!P$13,O17*Tabeller!P$12))</f>
        <v>0</v>
      </c>
      <c r="GX17" s="518">
        <f>IF(Registrering!$B$29="Prosjekter som foregår i UiOs lokaler",IF($B17="Teknisk/adm. bistand/Feltassistent",P17*Tabeller!Q$11,P17*Tabeller!Q$10),IF($B17="Teknisk/adm. bistand/Feltassistent",P17*Tabeller!Q$13,P17*Tabeller!Q$12))</f>
        <v>0</v>
      </c>
      <c r="GY17" s="518">
        <f>IF(Registrering!$B$29="Prosjekter som foregår i UiOs lokaler",IF($B17="Teknisk/adm. bistand/Feltassistent",Q17*Tabeller!R$11,Q17*Tabeller!R$10),IF($B17="Teknisk/adm. bistand/Feltassistent",Q17*Tabeller!R$13,Q17*Tabeller!R$12))</f>
        <v>0</v>
      </c>
      <c r="GZ17" s="518">
        <f>IF(Registrering!$B$29="Prosjekter som foregår i UiOs lokaler",IF($B17="Teknisk/adm. bistand/Feltassistent",R17*Tabeller!S$11,R17*Tabeller!S$10),IF($B17="Teknisk/adm. bistand/Feltassistent",R17*Tabeller!S$13,R17*Tabeller!S$12))</f>
        <v>0</v>
      </c>
      <c r="HA17" s="518">
        <f>IF(Registrering!$B$29="Prosjekter som foregår i UiOs lokaler",IF($B17="Teknisk/adm. bistand/Feltassistent",S17*Tabeller!T$11,S17*Tabeller!T$10),IF($B17="Teknisk/adm. bistand/Feltassistent",S17*Tabeller!T$13,S17*Tabeller!T$12))</f>
        <v>0</v>
      </c>
      <c r="HB17" s="518">
        <f>IF(Registrering!$B$29="Prosjekter som foregår i UiOs lokaler",IF($B17="Teknisk/adm. bistand/Feltassistent",T17*Tabeller!U$11,T17*Tabeller!U$10),IF($B17="Teknisk/adm. bistand/Feltassistent",T17*Tabeller!U$13,T17*Tabeller!U$12))</f>
        <v>0</v>
      </c>
      <c r="HC17" s="518">
        <f>IF(Registrering!$B$29="Prosjekter som foregår i UiOs lokaler",IF($B17="Teknisk/adm. bistand/Feltassistent",U17*Tabeller!V$11,U17*Tabeller!V$10),IF($B17="Teknisk/adm. bistand/Feltassistent",U17*Tabeller!V$13,U17*Tabeller!V$12))</f>
        <v>0</v>
      </c>
    </row>
    <row r="18" spans="2:211" ht="15" x14ac:dyDescent="0.25">
      <c r="B18" s="235"/>
      <c r="C18" s="422">
        <f>IF(Registrering!$B$28="Fast beløp",0,IF(Registrering!$B$28="Sats for ekst. fin. overhead",0,DJ18))</f>
        <v>0</v>
      </c>
      <c r="D18" s="422">
        <f t="shared" si="209"/>
        <v>0</v>
      </c>
      <c r="E18" s="58">
        <f t="shared" ref="E18" si="292">SUM(I18:U18)</f>
        <v>0</v>
      </c>
      <c r="F18" s="595"/>
      <c r="G18" s="596"/>
      <c r="H18" s="595"/>
      <c r="I18" s="597"/>
      <c r="J18" s="597"/>
      <c r="K18" s="597"/>
      <c r="L18" s="597"/>
      <c r="M18" s="597"/>
      <c r="N18" s="597"/>
      <c r="O18" s="597"/>
      <c r="P18" s="597"/>
      <c r="Q18" s="597"/>
      <c r="R18" s="597"/>
      <c r="S18" s="597"/>
      <c r="T18" s="597"/>
      <c r="U18" s="597"/>
      <c r="AE18" s="6">
        <f t="shared" si="229"/>
        <v>0</v>
      </c>
      <c r="AF18" s="6">
        <f>AE18*Tabeller!$I$49</f>
        <v>0</v>
      </c>
      <c r="AG18" s="6">
        <f t="shared" si="230"/>
        <v>0</v>
      </c>
      <c r="AH18" s="88">
        <f>AG18*Tabeller!$H$40</f>
        <v>0</v>
      </c>
      <c r="AI18" s="6">
        <f>SUM(AG18:AH18,AJ18)*Tabeller!$H$42</f>
        <v>0</v>
      </c>
      <c r="AJ18" s="6">
        <f>AF18*Tabeller!$H$41</f>
        <v>0</v>
      </c>
      <c r="AK18" s="6">
        <f t="shared" si="231"/>
        <v>0</v>
      </c>
      <c r="AL18" s="6">
        <f>AK18+(IF(B18="Teknisk adm bistand",Registrering!$E$51,Registrering!$B$51))</f>
        <v>0</v>
      </c>
      <c r="AM18" s="6">
        <f>AL18/Tabeller!$H$5</f>
        <v>0</v>
      </c>
      <c r="AP18" s="6">
        <f>((I18*Budsjett!$AK18))</f>
        <v>0</v>
      </c>
      <c r="AQ18" s="6">
        <f>((J18*Budsjett!$AK18)*(Tabeller!J$49))</f>
        <v>0</v>
      </c>
      <c r="AR18" s="6">
        <f>((K18*Budsjett!$AK18)*(Tabeller!K$49))</f>
        <v>0</v>
      </c>
      <c r="AS18" s="6">
        <f>((L18*Budsjett!$AK18)*(Tabeller!L$49))</f>
        <v>0</v>
      </c>
      <c r="AT18" s="6">
        <f>((M18*Budsjett!$AK18)*(Tabeller!M$49))</f>
        <v>0</v>
      </c>
      <c r="AU18" s="6">
        <f>((N18*Budsjett!$AK18)*(Tabeller!N$49))</f>
        <v>0</v>
      </c>
      <c r="AV18" s="6">
        <f>((O18*Budsjett!$AK18)*(Tabeller!O$49))</f>
        <v>0</v>
      </c>
      <c r="AW18" s="6">
        <f>((P18*Budsjett!$AK18)*(Tabeller!P$49))</f>
        <v>0</v>
      </c>
      <c r="AX18" s="6">
        <f>((Q18*Budsjett!$AK18)*(Tabeller!Q$49))</f>
        <v>0</v>
      </c>
      <c r="AY18" s="6">
        <f>((R18*Budsjett!$AK18)*(Tabeller!R$49))</f>
        <v>0</v>
      </c>
      <c r="AZ18" s="6">
        <f>((S18*Budsjett!$AK18)*(Tabeller!S$49))</f>
        <v>0</v>
      </c>
      <c r="BA18" s="6">
        <f>((T18*Budsjett!$AK18)*(Tabeller!T$49))</f>
        <v>0</v>
      </c>
      <c r="BB18" s="6">
        <f>((U18*Budsjett!$AK18)*(Tabeller!U$49))</f>
        <v>0</v>
      </c>
      <c r="BD18" s="6">
        <f>IFERROR(IF(#REF!&gt;#REF!,BS18,GQ18),0)</f>
        <v>0</v>
      </c>
      <c r="BE18" s="6">
        <f>IFERROR(IF(#REF!&gt;#REF!,BT18,GR18),0)</f>
        <v>0</v>
      </c>
      <c r="BF18" s="6">
        <f>IFERROR(IF(#REF!&gt;#REF!,BU18,GS18),0)</f>
        <v>0</v>
      </c>
      <c r="BG18" s="6">
        <f>IFERROR(IF(#REF!&gt;#REF!,BV18,GT18),0)</f>
        <v>0</v>
      </c>
      <c r="BH18" s="6">
        <f>IFERROR(IF(#REF!&gt;#REF!,BW18,GU18),0)</f>
        <v>0</v>
      </c>
      <c r="BI18" s="6">
        <f>IFERROR(IF(#REF!&gt;#REF!,BX18,GV18),0)</f>
        <v>0</v>
      </c>
      <c r="BJ18" s="6">
        <f>IFERROR(IF(#REF!&gt;#REF!,BY18,GW18),0)</f>
        <v>0</v>
      </c>
      <c r="BK18" s="6">
        <f>IFERROR(IF(#REF!&gt;#REF!,BZ18,GX18),0)</f>
        <v>0</v>
      </c>
      <c r="BL18" s="6">
        <f>IFERROR(IF(#REF!&gt;#REF!,CA18,GY18),0)</f>
        <v>0</v>
      </c>
      <c r="BM18" s="6">
        <f>IFERROR(IF(#REF!&gt;#REF!,CB18,GZ18),0)</f>
        <v>0</v>
      </c>
      <c r="BN18" s="6">
        <f>IFERROR(IF(#REF!&gt;#REF!,CC18,HA18),0)</f>
        <v>0</v>
      </c>
      <c r="BO18" s="6">
        <f>IFERROR(IF(#REF!&gt;#REF!,CD18,HB18),0)</f>
        <v>0</v>
      </c>
      <c r="BP18" s="6">
        <f>IFERROR(IF(#REF!&gt;#REF!,CE18,HC18),0)</f>
        <v>0</v>
      </c>
      <c r="BS18" s="6">
        <f>IFERROR(IF($F$85=$M$85,AP18*#REF!,AP18*Budsjett!#REF!),0)</f>
        <v>0</v>
      </c>
      <c r="BT18" s="6">
        <f>IFERROR(IF($F$85=$M$85,AQ18*#REF!,AQ18*Budsjett!#REF!),0)</f>
        <v>0</v>
      </c>
      <c r="BU18" s="6">
        <f>IFERROR(IF($F$85=$M$85,AR18*#REF!,AR18*Budsjett!#REF!),0)</f>
        <v>0</v>
      </c>
      <c r="BV18" s="6">
        <f>IFERROR(IF($F$85=$M$85,AS18*#REF!,AS18*Budsjett!#REF!),0)</f>
        <v>0</v>
      </c>
      <c r="BW18" s="6">
        <f>IFERROR(IF($F$85=$M$85,AT18*#REF!,AT18*Budsjett!#REF!),0)</f>
        <v>0</v>
      </c>
      <c r="BX18" s="6">
        <f>IFERROR(IF($F$85=$M$85,AU18*#REF!,AU18*Budsjett!#REF!),0)</f>
        <v>0</v>
      </c>
      <c r="BY18" s="6">
        <f>IFERROR(IF($F$85=$M$85,AV18*#REF!,AV18*Budsjett!#REF!),0)</f>
        <v>0</v>
      </c>
      <c r="BZ18" s="6">
        <f>IFERROR(IF($F$85=$M$85,AW18*#REF!,AW18*Budsjett!#REF!),0)</f>
        <v>0</v>
      </c>
      <c r="CA18" s="6">
        <f>IFERROR(IF($F$85=$M$85,AX18*#REF!,AX18*Budsjett!#REF!),0)</f>
        <v>0</v>
      </c>
      <c r="CB18" s="6">
        <f>IFERROR(IF($F$85=$M$85,AY18*#REF!,AY18*Budsjett!#REF!),0)</f>
        <v>0</v>
      </c>
      <c r="CC18" s="6">
        <f>IFERROR(IF($F$85=$M$85,AZ18*#REF!,AZ18*Budsjett!#REF!),0)</f>
        <v>0</v>
      </c>
      <c r="CD18" s="6">
        <f>IFERROR(IF($F$85=$M$85,BA18*#REF!,BA18*Budsjett!#REF!),0)</f>
        <v>0</v>
      </c>
      <c r="CE18" s="6">
        <f>IFERROR(IF($F$85=$M$85,BB18*#REF!,BB18*Budsjett!#REF!),0)</f>
        <v>0</v>
      </c>
      <c r="CH18" s="6">
        <f t="shared" ref="CH18" si="293">BD18-BS18</f>
        <v>0</v>
      </c>
      <c r="CI18" s="6">
        <f t="shared" ref="CI18" si="294">BE18-BT18</f>
        <v>0</v>
      </c>
      <c r="CJ18" s="6">
        <f t="shared" ref="CJ18" si="295">BF18-BU18</f>
        <v>0</v>
      </c>
      <c r="CK18" s="6">
        <f t="shared" ref="CK18" si="296">BG18-BV18</f>
        <v>0</v>
      </c>
      <c r="CL18" s="6">
        <f t="shared" ref="CL18" si="297">BH18-BW18</f>
        <v>0</v>
      </c>
      <c r="CM18" s="6">
        <f t="shared" ref="CM18" si="298">BI18-BX18</f>
        <v>0</v>
      </c>
      <c r="CN18" s="6">
        <f t="shared" ref="CN18" si="299">BJ18-BY18</f>
        <v>0</v>
      </c>
      <c r="CO18" s="6">
        <f t="shared" ref="CO18" si="300">BK18-BZ18</f>
        <v>0</v>
      </c>
      <c r="CP18" s="6">
        <f t="shared" ref="CP18" si="301">BL18-CA18</f>
        <v>0</v>
      </c>
      <c r="CQ18" s="6">
        <f t="shared" ref="CQ18" si="302">BM18-CB18</f>
        <v>0</v>
      </c>
      <c r="CR18" s="6">
        <f t="shared" ref="CR18" si="303">BN18-CC18</f>
        <v>0</v>
      </c>
      <c r="CS18" s="6">
        <f t="shared" ref="CS18" si="304">BO18-CD18</f>
        <v>0</v>
      </c>
      <c r="CT18" s="6">
        <f t="shared" ref="CT18" si="305">BP18-CE18</f>
        <v>0</v>
      </c>
      <c r="CV18" s="47">
        <f t="shared" si="216"/>
        <v>0</v>
      </c>
      <c r="CW18" s="6">
        <f>-((IF($CV18="Teknisk/adm. bistand/Feltassistent",IF(Budsjett!AP18*(1+Tabeller!$I$76)&gt;Tabeller!I$69,Tabeller!I$69,Budsjett!AP18*(1+Tabeller!$I$76)),0)+(IF($CV18="Forsker - professor",Tabeller!I$69*I18,0)+IF($CV18="Prosjektleder/adm.leder",Tabeller!I$68*I18,0)+IF($CV18="Forsker - 1.aman.",Tabeller!I$70*I18,0)+IF($CV18="Gjesteforsker",Tabeller!I$72*I18,0)+IF($CV18="Postdoktor / forsker",Tabeller!I$73*I18,0)+IF($CV18="Stipendiat",Tabeller!I$74*I18,0)+IF($CV18="Forsker (rundsum)",Tabeller!I$71*I18,0)+IF($CV18="Vit.ass",Tabeller!I$75*I18,0))/1))</f>
        <v>0</v>
      </c>
      <c r="CX18" s="6">
        <f>-((IF($CV18="Teknisk/adm. bistand/Feltassistent",IF(Budsjett!AQ18*(1+Tabeller!$I$76)&gt;Tabeller!J$69,Tabeller!J$69,Budsjett!AQ18*(1+Tabeller!$I$76)),0)+(IF($CV18="Forsker - professor",Tabeller!J$69*J18,0)+IF($CV18="Prosjektleder/adm.leder",Tabeller!J$68*J18,0)+IF($CV18="Forsker - 1.aman.",Tabeller!J$70*J18,0)+IF($CV18="Gjesteforsker",Tabeller!J$72*J18,0)+IF($CV18="Postdoktor / forsker",Tabeller!J$73*J18,0)+IF($CV18="Stipendiat",Tabeller!J$74*J18,0)+IF($CV18="Forsker (rundsum)",Tabeller!J$71*J18,0)+IF($CV18="Vit.ass",Tabeller!J$75*J18,0))/1))</f>
        <v>0</v>
      </c>
      <c r="CY18" s="6">
        <f>-((IF($CV18="Teknisk/adm. bistand/Feltassistent",IF(Budsjett!AR18*(1+Tabeller!$I$76)&gt;Tabeller!K$69,Tabeller!K$69,Budsjett!AR18*(1+Tabeller!$I$76)),0)+(IF($CV18="Forsker - professor",Tabeller!K$69*K18,0)+IF($CV18="Prosjektleder/adm.leder",Tabeller!K$68*K18,0)+IF($CV18="Forsker - 1.aman.",Tabeller!K$70*K18,0)+IF($CV18="Gjesteforsker",Tabeller!K$72*K18,0)+IF($CV18="Postdoktor / forsker",Tabeller!K$73*K18,0)+IF($CV18="Stipendiat",Tabeller!K$74*K18,0)+IF($CV18="Forsker (rundsum)",Tabeller!K$71*K18,0)+IF($CV18="Vit.ass",Tabeller!K$75*K18,0))/1))</f>
        <v>0</v>
      </c>
      <c r="CZ18" s="6">
        <f>-((IF($CV18="Teknisk/adm. bistand/Feltassistent",IF(Budsjett!AS18*(1+Tabeller!$I$76)&gt;Tabeller!L$69,Tabeller!L$69,Budsjett!AS18*(1+Tabeller!$I$76)),0)+(IF($CV18="Forsker - professor",Tabeller!L$69*L18,0)+IF($CV18="Prosjektleder/adm.leder",Tabeller!L$68*L18,0)+IF($CV18="Forsker - 1.aman.",Tabeller!L$70*L18,0)+IF($CV18="Gjesteforsker",Tabeller!L$72*L18,0)+IF($CV18="Postdoktor / forsker",Tabeller!L$73*L18,0)+IF($CV18="Stipendiat",Tabeller!L$74*L18,0)+IF($CV18="Forsker (rundsum)",Tabeller!L$71*L18,0)+IF($CV18="Vit.ass",Tabeller!L$75*L18,0))/1))</f>
        <v>0</v>
      </c>
      <c r="DA18" s="6">
        <f>-((IF($CV18="Teknisk/adm. bistand/Feltassistent",IF(Budsjett!AT18*(1+Tabeller!$I$76)&gt;Tabeller!M$69,Tabeller!M$69,Budsjett!AT18*(1+Tabeller!$I$76)),0)+(IF($CV18="Forsker - professor",Tabeller!M$69*M18,0)+IF($CV18="Prosjektleder/adm.leder",Tabeller!M$68*M18,0)+IF($CV18="Forsker - 1.aman.",Tabeller!M$70*M18,0)+IF($CV18="Gjesteforsker",Tabeller!M$72*M18,0)+IF($CV18="Postdoktor / forsker",Tabeller!M$73*M18,0)+IF($CV18="Stipendiat",Tabeller!M$74*M18,0)+IF($CV18="Forsker (rundsum)",Tabeller!M$71*M18,0)+IF($CV18="Vit.ass",Tabeller!M$75*M18,0))/1))</f>
        <v>0</v>
      </c>
      <c r="DB18" s="6">
        <f>-((IF($CV18="Teknisk/adm. bistand/Feltassistent",IF(Budsjett!AU18*(1+Tabeller!$I$76)&gt;Tabeller!N$69,Tabeller!N$69,Budsjett!AU18*(1+Tabeller!$I$76)),0)+(IF($CV18="Forsker - professor",Tabeller!N$69*N18,0)+IF($CV18="Prosjektleder/adm.leder",Tabeller!N$68*N18,0)+IF($CV18="Forsker - 1.aman.",Tabeller!N$70*N18,0)+IF($CV18="Gjesteforsker",Tabeller!N$72*N18,0)+IF($CV18="Postdoktor / forsker",Tabeller!N$73*N18,0)+IF($CV18="Stipendiat",Tabeller!N$74*N18,0)+IF($CV18="Forsker (rundsum)",Tabeller!N$71*N18,0)+IF($CV18="Vit.ass",Tabeller!N$75*N18,0))/1))</f>
        <v>0</v>
      </c>
      <c r="DC18" s="6">
        <f>-((IF($CV18="Teknisk/adm. bistand/Feltassistent",IF(Budsjett!AV18*(1+Tabeller!$I$76)&gt;Tabeller!O$69,Tabeller!O$69,Budsjett!AV18*(1+Tabeller!$I$76)),0)+(IF($CV18="Forsker - professor",Tabeller!O$69*O18,0)+IF($CV18="Prosjektleder/adm.leder",Tabeller!O$68*O18,0)+IF($CV18="Forsker - 1.aman.",Tabeller!O$70*O18,0)+IF($CV18="Gjesteforsker",Tabeller!O$72*O18,0)+IF($CV18="Postdoktor / forsker",Tabeller!O$73*O18,0)+IF($CV18="Stipendiat",Tabeller!O$74*O18,0)+IF($CV18="Forsker (rundsum)",Tabeller!O$71*O18,0)+IF($CV18="Vit.ass",Tabeller!O$75*O18,0))/1))</f>
        <v>0</v>
      </c>
      <c r="DD18" s="6">
        <f>-((IF($CV18="Teknisk/adm. bistand/Feltassistent",IF(Budsjett!AW18*(1+Tabeller!$I$76)&gt;Tabeller!P$69,Tabeller!P$69,Budsjett!AW18*(1+Tabeller!$I$76)),0)+(IF($CV18="Forsker - professor",Tabeller!P$69*P18,0)+IF($CV18="Prosjektleder/adm.leder",Tabeller!P$68*P18,0)+IF($CV18="Forsker - 1.aman.",Tabeller!P$70*P18,0)+IF($CV18="Gjesteforsker",Tabeller!P$72*P18,0)+IF($CV18="Postdoktor / forsker",Tabeller!P$73*P18,0)+IF($CV18="Stipendiat",Tabeller!P$74*P18,0)+IF($CV18="Forsker (rundsum)",Tabeller!P$71*P18,0)+IF($CV18="Vit.ass",Tabeller!P$75*P18,0))/1))</f>
        <v>0</v>
      </c>
      <c r="DE18" s="6">
        <f>-((IF($CV18="Teknisk/adm. bistand/Feltassistent",IF(Budsjett!AX18*(1+Tabeller!$I$76)&gt;Tabeller!Q$69,Tabeller!Q$69,Budsjett!AX18*(1+Tabeller!$I$76)),0)+(IF($CV18="Forsker - professor",Tabeller!Q$69*Q18,0)+IF($CV18="Prosjektleder/adm.leder",Tabeller!Q$68*Q18,0)+IF($CV18="Forsker - 1.aman.",Tabeller!Q$70*Q18,0)+IF($CV18="Gjesteforsker",Tabeller!Q$72*Q18,0)+IF($CV18="Postdoktor / forsker",Tabeller!Q$73*Q18,0)+IF($CV18="Stipendiat",Tabeller!Q$74*Q18,0)+IF($CV18="Forsker (rundsum)",Tabeller!Q$71*Q18,0)+IF($CV18="Vit.ass",Tabeller!Q$75*Q18,0))/1))</f>
        <v>0</v>
      </c>
      <c r="DF18" s="6">
        <f>-((IF($CV18="Teknisk/adm. bistand/Feltassistent",IF(Budsjett!AY18*(1+Tabeller!$I$76)&gt;Tabeller!R$69,Tabeller!R$69,Budsjett!AY18*(1+Tabeller!$I$76)),0)+(IF($CV18="Forsker - professor",Tabeller!R$69*R18,0)+IF($CV18="Prosjektleder/adm.leder",Tabeller!R$68*R18,0)+IF($CV18="Forsker - 1.aman.",Tabeller!R$70*R18,0)+IF($CV18="Gjesteforsker",Tabeller!R$72*R18,0)+IF($CV18="Postdoktor / forsker",Tabeller!R$73*R18,0)+IF($CV18="Stipendiat",Tabeller!R$74*R18,0)+IF($CV18="Forsker (rundsum)",Tabeller!R$71*R18,0)+IF($CV18="Vit.ass",Tabeller!R$75*R18,0))/1))</f>
        <v>0</v>
      </c>
      <c r="DG18" s="6">
        <f>-((IF($CV18="Teknisk/adm. bistand/Feltassistent",IF(Budsjett!AZ18*(1+Tabeller!$I$76)&gt;Tabeller!S$69,Tabeller!S$69,Budsjett!AZ18*(1+Tabeller!$I$76)),0)+(IF($CV18="Forsker - professor",Tabeller!S$69*S18,0)+IF($CV18="Prosjektleder/adm.leder",Tabeller!S$68*S18,0)+IF($CV18="Forsker - 1.aman.",Tabeller!S$70*S18,0)+IF($CV18="Gjesteforsker",Tabeller!S$72*S18,0)+IF($CV18="Postdoktor / forsker",Tabeller!S$73*S18,0)+IF($CV18="Stipendiat",Tabeller!S$74*S18,0)+IF($CV18="Forsker (rundsum)",Tabeller!S$71*S18,0)+IF($CV18="Vit.ass",Tabeller!S$75*S18,0))/1))</f>
        <v>0</v>
      </c>
      <c r="DH18" s="6">
        <f>-((IF($CV18="Teknisk/adm. bistand/Feltassistent",IF(Budsjett!BA18*(1+Tabeller!$I$76)&gt;Tabeller!T$69,Tabeller!T$69,Budsjett!BA18*(1+Tabeller!$I$76)),0)+(IF($CV18="Forsker - professor",Tabeller!T$69*T18,0)+IF($CV18="Prosjektleder/adm.leder",Tabeller!T$68*T18,0)+IF($CV18="Forsker - 1.aman.",Tabeller!T$70*T18,0)+IF($CV18="Gjesteforsker",Tabeller!T$72*T18,0)+IF($CV18="Postdoktor / forsker",Tabeller!T$73*T18,0)+IF($CV18="Stipendiat",Tabeller!T$74*T18,0)+IF($CV18="Forsker (rundsum)",Tabeller!T$71*T18,0)+IF($CV18="Vit.ass",Tabeller!T$75*T18,0))/1))</f>
        <v>0</v>
      </c>
      <c r="DI18" s="6">
        <f>-((IF($CV18="Teknisk/adm. bistand/Feltassistent",IF(Budsjett!BB18*(1+Tabeller!$I$76)&gt;Tabeller!U$69,Tabeller!U$69,Budsjett!BB18*(1+Tabeller!$I$76)),0)+(IF($CV18="Forsker - professor",Tabeller!U$69*U18,0)+IF($CV18="Prosjektleder/adm.leder",Tabeller!U$68*U18,0)+IF($CV18="Forsker - 1.aman.",Tabeller!U$70*U18,0)+IF($CV18="Gjesteforsker",Tabeller!U$72*U18,0)+IF($CV18="Postdoktor / forsker",Tabeller!U$73*U18,0)+IF($CV18="Stipendiat",Tabeller!U$74*U18,0)+IF($CV18="Forsker (rundsum)",Tabeller!U$71*U18,0)+IF($CV18="Vit.ass",Tabeller!U$75*U18,0))/1))</f>
        <v>0</v>
      </c>
      <c r="DJ18" s="8">
        <f t="shared" ref="DJ18" si="306">SUM(CW18:DI18)</f>
        <v>0</v>
      </c>
      <c r="DM18" s="47">
        <f t="shared" ref="DM18" si="307">CV18</f>
        <v>0</v>
      </c>
      <c r="DN18" s="6">
        <f t="shared" si="219"/>
        <v>0</v>
      </c>
      <c r="DO18" s="6">
        <f t="shared" si="219"/>
        <v>0</v>
      </c>
      <c r="DP18" s="6">
        <f t="shared" si="219"/>
        <v>0</v>
      </c>
      <c r="DQ18" s="6">
        <f t="shared" si="219"/>
        <v>0</v>
      </c>
      <c r="DR18" s="6">
        <f t="shared" si="219"/>
        <v>0</v>
      </c>
      <c r="DS18" s="6">
        <f t="shared" si="219"/>
        <v>0</v>
      </c>
      <c r="DT18" s="6">
        <f t="shared" si="219"/>
        <v>0</v>
      </c>
      <c r="DU18" s="6">
        <f t="shared" si="219"/>
        <v>0</v>
      </c>
      <c r="DV18" s="6">
        <f t="shared" si="219"/>
        <v>0</v>
      </c>
      <c r="DW18" s="6">
        <f t="shared" si="219"/>
        <v>0</v>
      </c>
      <c r="DX18" s="6">
        <f t="shared" si="219"/>
        <v>0</v>
      </c>
      <c r="DY18" s="6">
        <f t="shared" si="219"/>
        <v>0</v>
      </c>
      <c r="DZ18" s="6">
        <f t="shared" si="219"/>
        <v>0</v>
      </c>
      <c r="EA18" s="8">
        <f t="shared" ref="EA18" si="308">SUM(DN18:DZ18)</f>
        <v>0</v>
      </c>
      <c r="EC18" s="47">
        <f t="shared" ref="EC18" si="309">DM18</f>
        <v>0</v>
      </c>
      <c r="ED18" s="6">
        <f t="shared" si="221"/>
        <v>0</v>
      </c>
      <c r="EE18" s="6">
        <f t="shared" si="221"/>
        <v>0</v>
      </c>
      <c r="EF18" s="6">
        <f t="shared" si="221"/>
        <v>0</v>
      </c>
      <c r="EG18" s="6">
        <f t="shared" si="221"/>
        <v>0</v>
      </c>
      <c r="EH18" s="6">
        <f t="shared" si="221"/>
        <v>0</v>
      </c>
      <c r="EI18" s="6">
        <f t="shared" si="221"/>
        <v>0</v>
      </c>
      <c r="EJ18" s="6">
        <f t="shared" si="221"/>
        <v>0</v>
      </c>
      <c r="EK18" s="6">
        <f t="shared" si="221"/>
        <v>0</v>
      </c>
      <c r="EL18" s="6">
        <f t="shared" si="221"/>
        <v>0</v>
      </c>
      <c r="EM18" s="6">
        <f t="shared" si="221"/>
        <v>0</v>
      </c>
      <c r="EN18" s="6">
        <f t="shared" si="221"/>
        <v>0</v>
      </c>
      <c r="EO18" s="6">
        <f t="shared" si="221"/>
        <v>0</v>
      </c>
      <c r="EP18" s="6">
        <f t="shared" si="221"/>
        <v>0</v>
      </c>
      <c r="EQ18" s="8">
        <f t="shared" ref="EQ18" si="310">SUM(ED18:EP18)</f>
        <v>0</v>
      </c>
      <c r="ES18" s="47">
        <f t="shared" ref="ES18" si="311">EC18</f>
        <v>0</v>
      </c>
      <c r="ET18" s="6">
        <f t="shared" si="223"/>
        <v>0</v>
      </c>
      <c r="EU18" s="6">
        <f t="shared" si="223"/>
        <v>0</v>
      </c>
      <c r="EV18" s="6">
        <f t="shared" si="223"/>
        <v>0</v>
      </c>
      <c r="EW18" s="6">
        <f t="shared" si="223"/>
        <v>0</v>
      </c>
      <c r="EX18" s="6">
        <f t="shared" si="223"/>
        <v>0</v>
      </c>
      <c r="EY18" s="6">
        <f t="shared" si="223"/>
        <v>0</v>
      </c>
      <c r="EZ18" s="6">
        <f t="shared" si="223"/>
        <v>0</v>
      </c>
      <c r="FA18" s="6">
        <f t="shared" si="223"/>
        <v>0</v>
      </c>
      <c r="FB18" s="6">
        <f t="shared" si="223"/>
        <v>0</v>
      </c>
      <c r="FC18" s="6">
        <f t="shared" si="223"/>
        <v>0</v>
      </c>
      <c r="FD18" s="6">
        <f t="shared" si="223"/>
        <v>0</v>
      </c>
      <c r="FE18" s="6">
        <f t="shared" si="223"/>
        <v>0</v>
      </c>
      <c r="FF18" s="6">
        <f t="shared" si="223"/>
        <v>0</v>
      </c>
      <c r="FG18" s="8">
        <f t="shared" ref="FG18" si="312">SUM(ET18:FF18)</f>
        <v>0</v>
      </c>
      <c r="FI18" s="47">
        <f t="shared" ref="FI18" si="313">ES18</f>
        <v>0</v>
      </c>
      <c r="FJ18" s="6">
        <f t="shared" si="225"/>
        <v>0</v>
      </c>
      <c r="FK18" s="6">
        <f t="shared" si="225"/>
        <v>0</v>
      </c>
      <c r="FL18" s="6">
        <f t="shared" si="225"/>
        <v>0</v>
      </c>
      <c r="FM18" s="6">
        <f t="shared" si="225"/>
        <v>0</v>
      </c>
      <c r="FN18" s="6">
        <f t="shared" si="225"/>
        <v>0</v>
      </c>
      <c r="FO18" s="6">
        <f t="shared" si="225"/>
        <v>0</v>
      </c>
      <c r="FP18" s="6">
        <f t="shared" si="225"/>
        <v>0</v>
      </c>
      <c r="FQ18" s="6">
        <f t="shared" si="225"/>
        <v>0</v>
      </c>
      <c r="FR18" s="6">
        <f t="shared" si="225"/>
        <v>0</v>
      </c>
      <c r="FS18" s="6">
        <f t="shared" si="225"/>
        <v>0</v>
      </c>
      <c r="FT18" s="6">
        <f t="shared" si="225"/>
        <v>0</v>
      </c>
      <c r="FU18" s="6">
        <f t="shared" si="225"/>
        <v>0</v>
      </c>
      <c r="FV18" s="6">
        <f t="shared" si="225"/>
        <v>0</v>
      </c>
      <c r="FW18" s="8">
        <f t="shared" ref="FW18" si="314">SUM(FJ18:FV18)</f>
        <v>0</v>
      </c>
      <c r="FZ18" s="47">
        <f t="shared" ref="FZ18" si="315">FI18</f>
        <v>0</v>
      </c>
      <c r="GA18" s="6"/>
      <c r="GB18" s="6"/>
      <c r="GC18" s="6"/>
      <c r="GD18" s="6"/>
      <c r="GE18" s="6"/>
      <c r="GF18" s="6"/>
      <c r="GG18" s="6"/>
      <c r="GH18" s="6"/>
      <c r="GI18" s="6"/>
      <c r="GJ18" s="6"/>
      <c r="GK18" s="6"/>
      <c r="GL18" s="6"/>
      <c r="GM18" s="6"/>
      <c r="GN18" s="8">
        <f t="shared" ref="GN18" si="316">SUM(GA18:GM18)</f>
        <v>0</v>
      </c>
      <c r="GQ18" s="518">
        <f>IF(Registrering!$B$29="Prosjekter som foregår i UiOs lokaler",IF($B18="Teknisk/adm. bistand/Feltassistent",I18*Tabeller!J$11,I18*Tabeller!J$10),IF($B18="Teknisk/adm. bistand/Feltassistent",I18*Tabeller!J$13,I18*Tabeller!J$12))</f>
        <v>0</v>
      </c>
      <c r="GR18" s="518">
        <f>IF(Registrering!$B$29="Prosjekter som foregår i UiOs lokaler",IF($B18="Teknisk/adm. bistand/Feltassistent",J18*Tabeller!K$11,J18*Tabeller!K$10),IF($B18="Teknisk/adm. bistand/Feltassistent",J18*Tabeller!K$13,J18*Tabeller!K$12))</f>
        <v>0</v>
      </c>
      <c r="GS18" s="518">
        <f>IF(Registrering!$B$29="Prosjekter som foregår i UiOs lokaler",IF($B18="Teknisk/adm. bistand/Feltassistent",K18*Tabeller!L$11,K18*Tabeller!L$10),IF($B18="Teknisk/adm. bistand/Feltassistent",K18*Tabeller!L$13,K18*Tabeller!L$12))</f>
        <v>0</v>
      </c>
      <c r="GT18" s="518">
        <f>IF(Registrering!$B$29="Prosjekter som foregår i UiOs lokaler",IF($B18="Teknisk/adm. bistand/Feltassistent",L18*Tabeller!M$11,L18*Tabeller!M$10),IF($B18="Teknisk/adm. bistand/Feltassistent",L18*Tabeller!M$13,L18*Tabeller!M$12))</f>
        <v>0</v>
      </c>
      <c r="GU18" s="518">
        <f>IF(Registrering!$B$29="Prosjekter som foregår i UiOs lokaler",IF($B18="Teknisk/adm. bistand/Feltassistent",M18*Tabeller!N$11,M18*Tabeller!N$10),IF($B18="Teknisk/adm. bistand/Feltassistent",M18*Tabeller!N$13,M18*Tabeller!N$12))</f>
        <v>0</v>
      </c>
      <c r="GV18" s="518">
        <f>IF(Registrering!$B$29="Prosjekter som foregår i UiOs lokaler",IF($B18="Teknisk/adm. bistand/Feltassistent",N18*Tabeller!O$11,N18*Tabeller!O$10),IF($B18="Teknisk/adm. bistand/Feltassistent",N18*Tabeller!O$13,N18*Tabeller!O$12))</f>
        <v>0</v>
      </c>
      <c r="GW18" s="518">
        <f>IF(Registrering!$B$29="Prosjekter som foregår i UiOs lokaler",IF($B18="Teknisk/adm. bistand/Feltassistent",O18*Tabeller!P$11,O18*Tabeller!P$10),IF($B18="Teknisk/adm. bistand/Feltassistent",O18*Tabeller!P$13,O18*Tabeller!P$12))</f>
        <v>0</v>
      </c>
      <c r="GX18" s="518">
        <f>IF(Registrering!$B$29="Prosjekter som foregår i UiOs lokaler",IF($B18="Teknisk/adm. bistand/Feltassistent",P18*Tabeller!Q$11,P18*Tabeller!Q$10),IF($B18="Teknisk/adm. bistand/Feltassistent",P18*Tabeller!Q$13,P18*Tabeller!Q$12))</f>
        <v>0</v>
      </c>
      <c r="GY18" s="518">
        <f>IF(Registrering!$B$29="Prosjekter som foregår i UiOs lokaler",IF($B18="Teknisk/adm. bistand/Feltassistent",Q18*Tabeller!R$11,Q18*Tabeller!R$10),IF($B18="Teknisk/adm. bistand/Feltassistent",Q18*Tabeller!R$13,Q18*Tabeller!R$12))</f>
        <v>0</v>
      </c>
      <c r="GZ18" s="518">
        <f>IF(Registrering!$B$29="Prosjekter som foregår i UiOs lokaler",IF($B18="Teknisk/adm. bistand/Feltassistent",R18*Tabeller!S$11,R18*Tabeller!S$10),IF($B18="Teknisk/adm. bistand/Feltassistent",R18*Tabeller!S$13,R18*Tabeller!S$12))</f>
        <v>0</v>
      </c>
      <c r="HA18" s="518">
        <f>IF(Registrering!$B$29="Prosjekter som foregår i UiOs lokaler",IF($B18="Teknisk/adm. bistand/Feltassistent",S18*Tabeller!T$11,S18*Tabeller!T$10),IF($B18="Teknisk/adm. bistand/Feltassistent",S18*Tabeller!T$13,S18*Tabeller!T$12))</f>
        <v>0</v>
      </c>
      <c r="HB18" s="518">
        <f>IF(Registrering!$B$29="Prosjekter som foregår i UiOs lokaler",IF($B18="Teknisk/adm. bistand/Feltassistent",T18*Tabeller!U$11,T18*Tabeller!U$10),IF($B18="Teknisk/adm. bistand/Feltassistent",T18*Tabeller!U$13,T18*Tabeller!U$12))</f>
        <v>0</v>
      </c>
      <c r="HC18" s="518">
        <f>IF(Registrering!$B$29="Prosjekter som foregår i UiOs lokaler",IF($B18="Teknisk/adm. bistand/Feltassistent",U18*Tabeller!V$11,U18*Tabeller!V$10),IF($B18="Teknisk/adm. bistand/Feltassistent",U18*Tabeller!V$13,U18*Tabeller!V$12))</f>
        <v>0</v>
      </c>
    </row>
    <row r="19" spans="2:211" ht="15" x14ac:dyDescent="0.25">
      <c r="B19" s="12" t="s">
        <v>91</v>
      </c>
      <c r="C19" s="16">
        <f>SUM(C13:C18)</f>
        <v>0</v>
      </c>
      <c r="D19" s="16">
        <f>SUM(D13:D18)</f>
        <v>0</v>
      </c>
      <c r="E19" s="57">
        <f>SUM(E13:E18)</f>
        <v>0</v>
      </c>
      <c r="F19" s="12"/>
      <c r="G19" s="12"/>
      <c r="H19" s="13"/>
      <c r="I19" s="56">
        <f t="shared" ref="I19:U19" si="317">SUM(I13:I18)</f>
        <v>0</v>
      </c>
      <c r="J19" s="56">
        <f t="shared" si="317"/>
        <v>0</v>
      </c>
      <c r="K19" s="56">
        <f t="shared" si="317"/>
        <v>0</v>
      </c>
      <c r="L19" s="56">
        <f t="shared" si="317"/>
        <v>0</v>
      </c>
      <c r="M19" s="56">
        <f t="shared" si="317"/>
        <v>0</v>
      </c>
      <c r="N19" s="56">
        <f t="shared" si="317"/>
        <v>0</v>
      </c>
      <c r="O19" s="56">
        <f t="shared" si="317"/>
        <v>0</v>
      </c>
      <c r="P19" s="56">
        <f t="shared" si="317"/>
        <v>0</v>
      </c>
      <c r="Q19" s="56">
        <f t="shared" si="317"/>
        <v>0</v>
      </c>
      <c r="R19" s="56">
        <f t="shared" si="317"/>
        <v>0</v>
      </c>
      <c r="S19" s="56">
        <f t="shared" si="317"/>
        <v>0</v>
      </c>
      <c r="T19" s="56">
        <f t="shared" si="317"/>
        <v>0</v>
      </c>
      <c r="U19" s="56">
        <f t="shared" si="317"/>
        <v>0</v>
      </c>
      <c r="AH19" s="89"/>
      <c r="AP19" s="8">
        <f t="shared" ref="AP19:BB19" si="318">SUM(AP13:AP18)</f>
        <v>0</v>
      </c>
      <c r="AQ19" s="8">
        <f t="shared" si="318"/>
        <v>0</v>
      </c>
      <c r="AR19" s="8">
        <f t="shared" si="318"/>
        <v>0</v>
      </c>
      <c r="AS19" s="8">
        <f t="shared" si="318"/>
        <v>0</v>
      </c>
      <c r="AT19" s="8">
        <f t="shared" si="318"/>
        <v>0</v>
      </c>
      <c r="AU19" s="8">
        <f t="shared" si="318"/>
        <v>0</v>
      </c>
      <c r="AV19" s="8">
        <f t="shared" si="318"/>
        <v>0</v>
      </c>
      <c r="AW19" s="8">
        <f t="shared" si="318"/>
        <v>0</v>
      </c>
      <c r="AX19" s="8">
        <f t="shared" si="318"/>
        <v>0</v>
      </c>
      <c r="AY19" s="8">
        <f t="shared" si="318"/>
        <v>0</v>
      </c>
      <c r="AZ19" s="8">
        <f t="shared" si="318"/>
        <v>0</v>
      </c>
      <c r="BA19" s="8">
        <f t="shared" si="318"/>
        <v>0</v>
      </c>
      <c r="BB19" s="8">
        <f t="shared" si="318"/>
        <v>0</v>
      </c>
      <c r="BC19" s="30">
        <f>SUM(AP19:BB19)</f>
        <v>0</v>
      </c>
      <c r="BD19" s="8">
        <f t="shared" ref="BD19:BP19" si="319">SUM(BD13:BD18)</f>
        <v>0</v>
      </c>
      <c r="BE19" s="8">
        <f t="shared" si="319"/>
        <v>0</v>
      </c>
      <c r="BF19" s="8">
        <f t="shared" si="319"/>
        <v>0</v>
      </c>
      <c r="BG19" s="8">
        <f t="shared" si="319"/>
        <v>0</v>
      </c>
      <c r="BH19" s="8">
        <f t="shared" si="319"/>
        <v>0</v>
      </c>
      <c r="BI19" s="8">
        <f t="shared" si="319"/>
        <v>0</v>
      </c>
      <c r="BJ19" s="8">
        <f t="shared" si="319"/>
        <v>0</v>
      </c>
      <c r="BK19" s="8">
        <f t="shared" si="319"/>
        <v>0</v>
      </c>
      <c r="BL19" s="8">
        <f t="shared" si="319"/>
        <v>0</v>
      </c>
      <c r="BM19" s="8">
        <f t="shared" si="319"/>
        <v>0</v>
      </c>
      <c r="BN19" s="8">
        <f t="shared" si="319"/>
        <v>0</v>
      </c>
      <c r="BO19" s="8">
        <f t="shared" si="319"/>
        <v>0</v>
      </c>
      <c r="BP19" s="8">
        <f t="shared" si="319"/>
        <v>0</v>
      </c>
      <c r="BQ19" s="22">
        <f>SUM(BD19:BP19)</f>
        <v>0</v>
      </c>
      <c r="BS19" s="8">
        <f t="shared" ref="BS19:CE19" si="320">SUM(BS13:BS18)</f>
        <v>0</v>
      </c>
      <c r="BT19" s="8">
        <f t="shared" si="320"/>
        <v>0</v>
      </c>
      <c r="BU19" s="8">
        <f t="shared" si="320"/>
        <v>0</v>
      </c>
      <c r="BV19" s="8">
        <f t="shared" si="320"/>
        <v>0</v>
      </c>
      <c r="BW19" s="8">
        <f t="shared" si="320"/>
        <v>0</v>
      </c>
      <c r="BX19" s="8">
        <f t="shared" si="320"/>
        <v>0</v>
      </c>
      <c r="BY19" s="8">
        <f t="shared" si="320"/>
        <v>0</v>
      </c>
      <c r="BZ19" s="8">
        <f t="shared" si="320"/>
        <v>0</v>
      </c>
      <c r="CA19" s="8">
        <f t="shared" si="320"/>
        <v>0</v>
      </c>
      <c r="CB19" s="8">
        <f t="shared" si="320"/>
        <v>0</v>
      </c>
      <c r="CC19" s="8">
        <f t="shared" si="320"/>
        <v>0</v>
      </c>
      <c r="CD19" s="8">
        <f t="shared" si="320"/>
        <v>0</v>
      </c>
      <c r="CE19" s="8">
        <f t="shared" si="320"/>
        <v>0</v>
      </c>
      <c r="CF19" s="30"/>
      <c r="CG19" s="30"/>
      <c r="CH19" s="8">
        <f t="shared" ref="CH19:CT19" si="321">SUM(CH13:CH18)</f>
        <v>0</v>
      </c>
      <c r="CI19" s="8">
        <f t="shared" si="321"/>
        <v>0</v>
      </c>
      <c r="CJ19" s="8">
        <f t="shared" si="321"/>
        <v>0</v>
      </c>
      <c r="CK19" s="8">
        <f t="shared" si="321"/>
        <v>0</v>
      </c>
      <c r="CL19" s="8">
        <f t="shared" si="321"/>
        <v>0</v>
      </c>
      <c r="CM19" s="8">
        <f t="shared" si="321"/>
        <v>0</v>
      </c>
      <c r="CN19" s="8">
        <f t="shared" si="321"/>
        <v>0</v>
      </c>
      <c r="CO19" s="8">
        <f t="shared" si="321"/>
        <v>0</v>
      </c>
      <c r="CP19" s="8">
        <f t="shared" si="321"/>
        <v>0</v>
      </c>
      <c r="CQ19" s="8">
        <f t="shared" si="321"/>
        <v>0</v>
      </c>
      <c r="CR19" s="8">
        <f t="shared" si="321"/>
        <v>0</v>
      </c>
      <c r="CS19" s="8">
        <f t="shared" si="321"/>
        <v>0</v>
      </c>
      <c r="CT19" s="8">
        <f t="shared" si="321"/>
        <v>0</v>
      </c>
      <c r="CU19" s="30"/>
      <c r="CV19" s="47"/>
      <c r="CW19" s="8">
        <f t="shared" ref="CW19:DI19" si="322">SUM(CW13:CW18)</f>
        <v>0</v>
      </c>
      <c r="CX19" s="8">
        <f t="shared" si="322"/>
        <v>0</v>
      </c>
      <c r="CY19" s="8">
        <f t="shared" si="322"/>
        <v>0</v>
      </c>
      <c r="CZ19" s="8">
        <f t="shared" si="322"/>
        <v>0</v>
      </c>
      <c r="DA19" s="8">
        <f t="shared" si="322"/>
        <v>0</v>
      </c>
      <c r="DB19" s="8">
        <f t="shared" si="322"/>
        <v>0</v>
      </c>
      <c r="DC19" s="8">
        <f t="shared" si="322"/>
        <v>0</v>
      </c>
      <c r="DD19" s="8">
        <f t="shared" si="322"/>
        <v>0</v>
      </c>
      <c r="DE19" s="8">
        <f t="shared" si="322"/>
        <v>0</v>
      </c>
      <c r="DF19" s="8">
        <f t="shared" si="322"/>
        <v>0</v>
      </c>
      <c r="DG19" s="8">
        <f t="shared" si="322"/>
        <v>0</v>
      </c>
      <c r="DH19" s="8">
        <f t="shared" si="322"/>
        <v>0</v>
      </c>
      <c r="DI19" s="8">
        <f t="shared" si="322"/>
        <v>0</v>
      </c>
      <c r="DJ19" s="8">
        <f t="shared" si="217"/>
        <v>0</v>
      </c>
      <c r="DM19" s="47"/>
      <c r="DN19" s="8">
        <f t="shared" ref="DN19:DZ19" si="323">SUM(DN13:DN18)</f>
        <v>0</v>
      </c>
      <c r="DO19" s="8">
        <f t="shared" si="323"/>
        <v>0</v>
      </c>
      <c r="DP19" s="8">
        <f t="shared" si="323"/>
        <v>0</v>
      </c>
      <c r="DQ19" s="8">
        <f t="shared" si="323"/>
        <v>0</v>
      </c>
      <c r="DR19" s="8">
        <f t="shared" si="323"/>
        <v>0</v>
      </c>
      <c r="DS19" s="8">
        <f t="shared" si="323"/>
        <v>0</v>
      </c>
      <c r="DT19" s="8">
        <f t="shared" si="323"/>
        <v>0</v>
      </c>
      <c r="DU19" s="8">
        <f t="shared" si="323"/>
        <v>0</v>
      </c>
      <c r="DV19" s="8">
        <f t="shared" si="323"/>
        <v>0</v>
      </c>
      <c r="DW19" s="8">
        <f t="shared" si="323"/>
        <v>0</v>
      </c>
      <c r="DX19" s="8">
        <f t="shared" si="323"/>
        <v>0</v>
      </c>
      <c r="DY19" s="8">
        <f t="shared" si="323"/>
        <v>0</v>
      </c>
      <c r="DZ19" s="8">
        <f t="shared" si="323"/>
        <v>0</v>
      </c>
      <c r="EA19" s="8">
        <f t="shared" si="220"/>
        <v>0</v>
      </c>
      <c r="EC19" s="47">
        <f t="shared" si="58"/>
        <v>0</v>
      </c>
      <c r="ED19" s="8">
        <f t="shared" ref="ED19:EP19" si="324">SUM(ED13:ED18)</f>
        <v>0</v>
      </c>
      <c r="EE19" s="8">
        <f t="shared" si="324"/>
        <v>0</v>
      </c>
      <c r="EF19" s="8">
        <f t="shared" si="324"/>
        <v>0</v>
      </c>
      <c r="EG19" s="8">
        <f t="shared" si="324"/>
        <v>0</v>
      </c>
      <c r="EH19" s="8">
        <f t="shared" si="324"/>
        <v>0</v>
      </c>
      <c r="EI19" s="8">
        <f t="shared" si="324"/>
        <v>0</v>
      </c>
      <c r="EJ19" s="8">
        <f t="shared" si="324"/>
        <v>0</v>
      </c>
      <c r="EK19" s="8">
        <f t="shared" si="324"/>
        <v>0</v>
      </c>
      <c r="EL19" s="8">
        <f t="shared" si="324"/>
        <v>0</v>
      </c>
      <c r="EM19" s="8">
        <f t="shared" si="324"/>
        <v>0</v>
      </c>
      <c r="EN19" s="8">
        <f t="shared" si="324"/>
        <v>0</v>
      </c>
      <c r="EO19" s="8">
        <f t="shared" si="324"/>
        <v>0</v>
      </c>
      <c r="EP19" s="8">
        <f t="shared" si="324"/>
        <v>0</v>
      </c>
      <c r="EQ19" s="8">
        <f t="shared" si="222"/>
        <v>0</v>
      </c>
      <c r="ES19" s="47">
        <f t="shared" si="60"/>
        <v>0</v>
      </c>
      <c r="ET19" s="8">
        <f t="shared" ref="ET19:FF19" si="325">SUM(ET13:ET18)</f>
        <v>0</v>
      </c>
      <c r="EU19" s="8">
        <f t="shared" si="325"/>
        <v>0</v>
      </c>
      <c r="EV19" s="8">
        <f t="shared" si="325"/>
        <v>0</v>
      </c>
      <c r="EW19" s="8">
        <f t="shared" si="325"/>
        <v>0</v>
      </c>
      <c r="EX19" s="8">
        <f t="shared" si="325"/>
        <v>0</v>
      </c>
      <c r="EY19" s="8">
        <f t="shared" si="325"/>
        <v>0</v>
      </c>
      <c r="EZ19" s="8">
        <f t="shared" si="325"/>
        <v>0</v>
      </c>
      <c r="FA19" s="8">
        <f t="shared" si="325"/>
        <v>0</v>
      </c>
      <c r="FB19" s="8">
        <f t="shared" si="325"/>
        <v>0</v>
      </c>
      <c r="FC19" s="8">
        <f t="shared" si="325"/>
        <v>0</v>
      </c>
      <c r="FD19" s="8">
        <f t="shared" si="325"/>
        <v>0</v>
      </c>
      <c r="FE19" s="8">
        <f t="shared" si="325"/>
        <v>0</v>
      </c>
      <c r="FF19" s="8">
        <f t="shared" si="325"/>
        <v>0</v>
      </c>
      <c r="FG19" s="8">
        <f t="shared" si="224"/>
        <v>0</v>
      </c>
      <c r="FI19" s="47">
        <f t="shared" si="62"/>
        <v>0</v>
      </c>
      <c r="FJ19" s="8">
        <f t="shared" ref="FJ19:FV19" si="326">SUM(FJ13:FJ18)</f>
        <v>0</v>
      </c>
      <c r="FK19" s="8">
        <f t="shared" si="326"/>
        <v>0</v>
      </c>
      <c r="FL19" s="8">
        <f t="shared" si="326"/>
        <v>0</v>
      </c>
      <c r="FM19" s="8">
        <f t="shared" si="326"/>
        <v>0</v>
      </c>
      <c r="FN19" s="8">
        <f t="shared" si="326"/>
        <v>0</v>
      </c>
      <c r="FO19" s="8">
        <f t="shared" si="326"/>
        <v>0</v>
      </c>
      <c r="FP19" s="8">
        <f t="shared" si="326"/>
        <v>0</v>
      </c>
      <c r="FQ19" s="8">
        <f t="shared" si="326"/>
        <v>0</v>
      </c>
      <c r="FR19" s="8">
        <f t="shared" si="326"/>
        <v>0</v>
      </c>
      <c r="FS19" s="8">
        <f t="shared" si="326"/>
        <v>0</v>
      </c>
      <c r="FT19" s="8">
        <f t="shared" si="326"/>
        <v>0</v>
      </c>
      <c r="FU19" s="8">
        <f t="shared" si="326"/>
        <v>0</v>
      </c>
      <c r="FV19" s="8">
        <f t="shared" si="326"/>
        <v>0</v>
      </c>
      <c r="FW19" s="8">
        <f t="shared" si="226"/>
        <v>0</v>
      </c>
      <c r="FZ19" s="47">
        <f t="shared" si="50"/>
        <v>0</v>
      </c>
      <c r="GA19" s="8">
        <f t="shared" ref="GA19:GM19" si="327">SUM(GA13:GA18)</f>
        <v>0</v>
      </c>
      <c r="GB19" s="8">
        <f t="shared" si="327"/>
        <v>0</v>
      </c>
      <c r="GC19" s="8">
        <f t="shared" si="327"/>
        <v>0</v>
      </c>
      <c r="GD19" s="8">
        <f t="shared" si="327"/>
        <v>0</v>
      </c>
      <c r="GE19" s="8">
        <f t="shared" si="327"/>
        <v>0</v>
      </c>
      <c r="GF19" s="8">
        <f t="shared" si="327"/>
        <v>0</v>
      </c>
      <c r="GG19" s="8">
        <f t="shared" si="327"/>
        <v>0</v>
      </c>
      <c r="GH19" s="8">
        <f t="shared" si="327"/>
        <v>0</v>
      </c>
      <c r="GI19" s="8">
        <f t="shared" si="327"/>
        <v>0</v>
      </c>
      <c r="GJ19" s="8">
        <f t="shared" si="327"/>
        <v>0</v>
      </c>
      <c r="GK19" s="8">
        <f t="shared" si="327"/>
        <v>0</v>
      </c>
      <c r="GL19" s="8">
        <f t="shared" si="327"/>
        <v>0</v>
      </c>
      <c r="GM19" s="8">
        <f t="shared" si="327"/>
        <v>0</v>
      </c>
      <c r="GN19" s="8">
        <f t="shared" si="227"/>
        <v>0</v>
      </c>
      <c r="GQ19" s="517">
        <f t="shared" ref="GQ19:HC19" si="328">SUM(GQ13:GQ18)</f>
        <v>0</v>
      </c>
      <c r="GR19" s="517">
        <f t="shared" si="328"/>
        <v>0</v>
      </c>
      <c r="GS19" s="517">
        <f t="shared" si="328"/>
        <v>0</v>
      </c>
      <c r="GT19" s="517">
        <f t="shared" si="328"/>
        <v>0</v>
      </c>
      <c r="GU19" s="517">
        <f t="shared" si="328"/>
        <v>0</v>
      </c>
      <c r="GV19" s="517">
        <f t="shared" si="328"/>
        <v>0</v>
      </c>
      <c r="GW19" s="517">
        <f t="shared" si="328"/>
        <v>0</v>
      </c>
      <c r="GX19" s="517">
        <f t="shared" si="328"/>
        <v>0</v>
      </c>
      <c r="GY19" s="517">
        <f t="shared" si="328"/>
        <v>0</v>
      </c>
      <c r="GZ19" s="517">
        <f t="shared" si="328"/>
        <v>0</v>
      </c>
      <c r="HA19" s="517">
        <f t="shared" si="328"/>
        <v>0</v>
      </c>
      <c r="HB19" s="517">
        <f t="shared" si="328"/>
        <v>0</v>
      </c>
      <c r="HC19" s="517">
        <f t="shared" si="328"/>
        <v>0</v>
      </c>
    </row>
    <row r="20" spans="2:211" ht="21" x14ac:dyDescent="0.35">
      <c r="B20" s="28"/>
      <c r="D20" s="7"/>
      <c r="E20" s="7"/>
      <c r="F20" s="24"/>
      <c r="G20" s="24"/>
      <c r="H20" s="7"/>
      <c r="I20" s="29" t="s">
        <v>88</v>
      </c>
      <c r="J20" s="7"/>
      <c r="K20" s="7"/>
      <c r="L20" s="7"/>
      <c r="M20" s="7"/>
      <c r="N20" s="7"/>
      <c r="O20" s="7"/>
      <c r="P20" s="7"/>
      <c r="Q20" s="7"/>
      <c r="R20" s="7"/>
      <c r="S20" s="7"/>
      <c r="T20" s="7"/>
      <c r="U20" s="7"/>
      <c r="AA20" s="7"/>
      <c r="AB20" s="7"/>
      <c r="AC20" s="7"/>
      <c r="AD20" s="7"/>
      <c r="AE20" s="7"/>
      <c r="AG20" s="7"/>
      <c r="AH20" s="91"/>
      <c r="AI20" s="7"/>
      <c r="AJ20" s="7"/>
      <c r="AK20" s="7"/>
      <c r="AL20" s="7"/>
      <c r="AM20" s="7"/>
      <c r="AN20" s="7"/>
      <c r="AO20" s="7"/>
      <c r="AP20" s="7"/>
      <c r="AQ20" s="7"/>
      <c r="AR20" s="7"/>
      <c r="AS20" s="7"/>
      <c r="AT20" s="7"/>
      <c r="AU20" s="7"/>
      <c r="AV20" s="7"/>
      <c r="AW20" s="7"/>
      <c r="AX20" s="7"/>
      <c r="AY20" s="7"/>
      <c r="AZ20" s="7"/>
      <c r="BA20" s="7"/>
      <c r="BB20" s="7"/>
      <c r="BD20" s="7"/>
      <c r="BE20" s="7"/>
      <c r="BF20" s="7"/>
      <c r="BG20" s="7"/>
      <c r="BH20" s="7"/>
      <c r="BI20" s="7"/>
      <c r="BJ20" s="7"/>
      <c r="BK20" s="7"/>
      <c r="BL20" s="7"/>
      <c r="BM20" s="7"/>
      <c r="BN20" s="7"/>
      <c r="BO20" s="7"/>
      <c r="BP20" s="7"/>
      <c r="BS20" s="7"/>
      <c r="BT20" s="7"/>
      <c r="BU20" s="7"/>
      <c r="BV20" s="7"/>
      <c r="BW20" s="7"/>
      <c r="BX20" s="7"/>
      <c r="BY20" s="7"/>
      <c r="BZ20" s="7"/>
      <c r="CA20" s="7"/>
      <c r="CB20" s="7"/>
      <c r="CC20" s="7"/>
      <c r="CD20" s="7"/>
      <c r="CE20" s="7"/>
      <c r="CV20" s="47"/>
      <c r="CX20" s="22"/>
      <c r="DM20" s="47"/>
      <c r="EC20" s="47">
        <f t="shared" si="58"/>
        <v>0</v>
      </c>
      <c r="ES20" s="47">
        <f t="shared" si="60"/>
        <v>0</v>
      </c>
      <c r="FI20" s="47">
        <f t="shared" si="62"/>
        <v>0</v>
      </c>
      <c r="FZ20" s="47">
        <f t="shared" si="50"/>
        <v>0</v>
      </c>
      <c r="GQ20" s="520"/>
      <c r="GR20" s="520"/>
      <c r="GS20" s="520"/>
      <c r="GT20" s="520"/>
      <c r="GU20" s="520"/>
      <c r="GV20" s="520"/>
      <c r="GW20" s="520"/>
      <c r="GX20" s="520"/>
      <c r="GY20" s="520"/>
      <c r="GZ20" s="520"/>
      <c r="HA20" s="520"/>
      <c r="HB20" s="520"/>
      <c r="HC20" s="520"/>
    </row>
    <row r="21" spans="2:211" ht="15" x14ac:dyDescent="0.25">
      <c r="B21" s="70" t="s">
        <v>574</v>
      </c>
      <c r="C21" s="276" t="s">
        <v>69</v>
      </c>
      <c r="D21" s="276" t="s">
        <v>70</v>
      </c>
      <c r="E21" s="276" t="s">
        <v>71</v>
      </c>
      <c r="F21" s="274" t="s">
        <v>72</v>
      </c>
      <c r="G21" s="274" t="s">
        <v>73</v>
      </c>
      <c r="H21" s="274" t="s">
        <v>74</v>
      </c>
      <c r="I21" s="275">
        <f t="shared" ref="I21:U21" si="329">I12</f>
        <v>2025</v>
      </c>
      <c r="J21" s="275">
        <f t="shared" si="329"/>
        <v>2026</v>
      </c>
      <c r="K21" s="275">
        <f t="shared" si="329"/>
        <v>2027</v>
      </c>
      <c r="L21" s="275">
        <f t="shared" si="329"/>
        <v>2028</v>
      </c>
      <c r="M21" s="275">
        <f t="shared" si="329"/>
        <v>2029</v>
      </c>
      <c r="N21" s="275">
        <f t="shared" si="329"/>
        <v>2030</v>
      </c>
      <c r="O21" s="275">
        <f t="shared" si="329"/>
        <v>2031</v>
      </c>
      <c r="P21" s="275">
        <f t="shared" si="329"/>
        <v>2032</v>
      </c>
      <c r="Q21" s="275">
        <f t="shared" si="329"/>
        <v>2033</v>
      </c>
      <c r="R21" s="275">
        <f t="shared" si="329"/>
        <v>2034</v>
      </c>
      <c r="S21" s="275">
        <f t="shared" si="329"/>
        <v>2035</v>
      </c>
      <c r="T21" s="275">
        <f t="shared" si="329"/>
        <v>2036</v>
      </c>
      <c r="U21" s="275">
        <f t="shared" si="329"/>
        <v>2037</v>
      </c>
      <c r="AE21" s="31" t="s">
        <v>75</v>
      </c>
      <c r="AF21" s="31" t="s">
        <v>76</v>
      </c>
      <c r="AG21" s="31" t="s">
        <v>77</v>
      </c>
      <c r="AH21" s="90" t="s">
        <v>78</v>
      </c>
      <c r="AI21" s="31" t="s">
        <v>79</v>
      </c>
      <c r="AJ21" s="31" t="s">
        <v>80</v>
      </c>
      <c r="AK21" s="31" t="s">
        <v>81</v>
      </c>
      <c r="AL21" s="31" t="s">
        <v>82</v>
      </c>
      <c r="AM21" s="31" t="s">
        <v>83</v>
      </c>
      <c r="AP21" s="8">
        <f t="shared" ref="AP21:BB21" si="330">I21</f>
        <v>2025</v>
      </c>
      <c r="AQ21" s="8">
        <f t="shared" si="330"/>
        <v>2026</v>
      </c>
      <c r="AR21" s="8">
        <f t="shared" si="330"/>
        <v>2027</v>
      </c>
      <c r="AS21" s="8">
        <f t="shared" si="330"/>
        <v>2028</v>
      </c>
      <c r="AT21" s="8">
        <f t="shared" si="330"/>
        <v>2029</v>
      </c>
      <c r="AU21" s="8">
        <f t="shared" si="330"/>
        <v>2030</v>
      </c>
      <c r="AV21" s="8">
        <f t="shared" si="330"/>
        <v>2031</v>
      </c>
      <c r="AW21" s="8">
        <f t="shared" si="330"/>
        <v>2032</v>
      </c>
      <c r="AX21" s="8">
        <f t="shared" si="330"/>
        <v>2033</v>
      </c>
      <c r="AY21" s="8">
        <f t="shared" si="330"/>
        <v>2034</v>
      </c>
      <c r="AZ21" s="8">
        <f t="shared" si="330"/>
        <v>2035</v>
      </c>
      <c r="BA21" s="8">
        <f t="shared" si="330"/>
        <v>2036</v>
      </c>
      <c r="BB21" s="8">
        <f t="shared" si="330"/>
        <v>2037</v>
      </c>
      <c r="BD21" s="6">
        <f t="shared" ref="BD21:BM21" si="331">AP21</f>
        <v>2025</v>
      </c>
      <c r="BE21" s="6">
        <f t="shared" si="331"/>
        <v>2026</v>
      </c>
      <c r="BF21" s="6">
        <f t="shared" si="331"/>
        <v>2027</v>
      </c>
      <c r="BG21" s="6">
        <f t="shared" si="331"/>
        <v>2028</v>
      </c>
      <c r="BH21" s="6">
        <f t="shared" si="331"/>
        <v>2029</v>
      </c>
      <c r="BI21" s="6">
        <f t="shared" si="331"/>
        <v>2030</v>
      </c>
      <c r="BJ21" s="6">
        <f t="shared" si="331"/>
        <v>2031</v>
      </c>
      <c r="BK21" s="6">
        <f t="shared" si="331"/>
        <v>2032</v>
      </c>
      <c r="BL21" s="6">
        <f t="shared" si="331"/>
        <v>2033</v>
      </c>
      <c r="BM21" s="6">
        <f t="shared" si="331"/>
        <v>2034</v>
      </c>
      <c r="BN21" s="6">
        <f t="shared" ref="BN21:BP21" si="332">AZ21</f>
        <v>2035</v>
      </c>
      <c r="BO21" s="6">
        <f t="shared" si="332"/>
        <v>2036</v>
      </c>
      <c r="BP21" s="6">
        <f t="shared" si="332"/>
        <v>2037</v>
      </c>
      <c r="BS21" s="8">
        <f t="shared" ref="BS21:CA21" si="333">BD21</f>
        <v>2025</v>
      </c>
      <c r="BT21" s="8">
        <f t="shared" si="333"/>
        <v>2026</v>
      </c>
      <c r="BU21" s="8">
        <f t="shared" si="333"/>
        <v>2027</v>
      </c>
      <c r="BV21" s="8">
        <f t="shared" si="333"/>
        <v>2028</v>
      </c>
      <c r="BW21" s="8">
        <f t="shared" si="333"/>
        <v>2029</v>
      </c>
      <c r="BX21" s="8">
        <f t="shared" si="333"/>
        <v>2030</v>
      </c>
      <c r="BY21" s="8">
        <f t="shared" si="333"/>
        <v>2031</v>
      </c>
      <c r="BZ21" s="8">
        <f t="shared" si="333"/>
        <v>2032</v>
      </c>
      <c r="CA21" s="8">
        <f t="shared" si="333"/>
        <v>2033</v>
      </c>
      <c r="CB21" s="8">
        <f t="shared" ref="CB21" si="334">BM21</f>
        <v>2034</v>
      </c>
      <c r="CC21" s="8">
        <f t="shared" ref="CC21" si="335">BN21</f>
        <v>2035</v>
      </c>
      <c r="CD21" s="8">
        <f t="shared" ref="CD21" si="336">BO21</f>
        <v>2036</v>
      </c>
      <c r="CE21" s="8">
        <f t="shared" ref="CE21" si="337">BP21</f>
        <v>2037</v>
      </c>
      <c r="CH21" s="8">
        <f t="shared" ref="CH21:CQ21" si="338">CW21</f>
        <v>2025</v>
      </c>
      <c r="CI21" s="8">
        <f t="shared" si="338"/>
        <v>2026</v>
      </c>
      <c r="CJ21" s="8">
        <f t="shared" si="338"/>
        <v>2027</v>
      </c>
      <c r="CK21" s="8">
        <f t="shared" si="338"/>
        <v>2028</v>
      </c>
      <c r="CL21" s="8">
        <f t="shared" si="338"/>
        <v>2029</v>
      </c>
      <c r="CM21" s="8">
        <f t="shared" si="338"/>
        <v>2030</v>
      </c>
      <c r="CN21" s="8">
        <f t="shared" si="338"/>
        <v>2031</v>
      </c>
      <c r="CO21" s="8">
        <f t="shared" si="338"/>
        <v>2032</v>
      </c>
      <c r="CP21" s="8">
        <f t="shared" si="338"/>
        <v>2033</v>
      </c>
      <c r="CQ21" s="8">
        <f t="shared" si="338"/>
        <v>2034</v>
      </c>
      <c r="CR21" s="8">
        <f t="shared" ref="CR21" si="339">DG21</f>
        <v>2035</v>
      </c>
      <c r="CS21" s="8">
        <f t="shared" ref="CS21" si="340">DH21</f>
        <v>2036</v>
      </c>
      <c r="CT21" s="8">
        <f t="shared" ref="CT21" si="341">DI21</f>
        <v>2037</v>
      </c>
      <c r="CV21" s="47"/>
      <c r="CW21" s="8">
        <f t="shared" ref="CW21:DF21" si="342">BS21</f>
        <v>2025</v>
      </c>
      <c r="CX21" s="8">
        <f t="shared" si="342"/>
        <v>2026</v>
      </c>
      <c r="CY21" s="8">
        <f t="shared" si="342"/>
        <v>2027</v>
      </c>
      <c r="CZ21" s="8">
        <f t="shared" si="342"/>
        <v>2028</v>
      </c>
      <c r="DA21" s="8">
        <f t="shared" si="342"/>
        <v>2029</v>
      </c>
      <c r="DB21" s="8">
        <f t="shared" si="342"/>
        <v>2030</v>
      </c>
      <c r="DC21" s="8">
        <f t="shared" si="342"/>
        <v>2031</v>
      </c>
      <c r="DD21" s="8">
        <f t="shared" si="342"/>
        <v>2032</v>
      </c>
      <c r="DE21" s="8">
        <f t="shared" si="342"/>
        <v>2033</v>
      </c>
      <c r="DF21" s="8">
        <f t="shared" si="342"/>
        <v>2034</v>
      </c>
      <c r="DG21" s="8">
        <f t="shared" ref="DG21:DI21" si="343">CC21</f>
        <v>2035</v>
      </c>
      <c r="DH21" s="8">
        <f t="shared" si="343"/>
        <v>2036</v>
      </c>
      <c r="DI21" s="8">
        <f t="shared" si="343"/>
        <v>2037</v>
      </c>
      <c r="DJ21" s="8" t="s">
        <v>84</v>
      </c>
      <c r="DM21" s="47"/>
      <c r="DN21" s="8">
        <f t="shared" ref="DN21:DW21" si="344">BS21</f>
        <v>2025</v>
      </c>
      <c r="DO21" s="8">
        <f t="shared" si="344"/>
        <v>2026</v>
      </c>
      <c r="DP21" s="8">
        <f t="shared" si="344"/>
        <v>2027</v>
      </c>
      <c r="DQ21" s="8">
        <f t="shared" si="344"/>
        <v>2028</v>
      </c>
      <c r="DR21" s="8">
        <f t="shared" si="344"/>
        <v>2029</v>
      </c>
      <c r="DS21" s="8">
        <f t="shared" si="344"/>
        <v>2030</v>
      </c>
      <c r="DT21" s="8">
        <f t="shared" si="344"/>
        <v>2031</v>
      </c>
      <c r="DU21" s="8">
        <f t="shared" si="344"/>
        <v>2032</v>
      </c>
      <c r="DV21" s="8">
        <f t="shared" si="344"/>
        <v>2033</v>
      </c>
      <c r="DW21" s="8">
        <f t="shared" si="344"/>
        <v>2034</v>
      </c>
      <c r="DX21" s="8">
        <f t="shared" ref="DX21" si="345">CC21</f>
        <v>2035</v>
      </c>
      <c r="DY21" s="8">
        <f t="shared" ref="DY21" si="346">CD21</f>
        <v>2036</v>
      </c>
      <c r="DZ21" s="8">
        <f t="shared" ref="DZ21" si="347">CE21</f>
        <v>2037</v>
      </c>
      <c r="EA21" s="8" t="str">
        <f>EA3</f>
        <v>Totalt</v>
      </c>
      <c r="EC21" s="47">
        <f t="shared" si="58"/>
        <v>0</v>
      </c>
      <c r="ED21" s="8">
        <f t="shared" ref="ED21:EQ21" si="348">ED12</f>
        <v>2025</v>
      </c>
      <c r="EE21" s="8">
        <f t="shared" si="348"/>
        <v>2026</v>
      </c>
      <c r="EF21" s="8">
        <f t="shared" si="348"/>
        <v>2027</v>
      </c>
      <c r="EG21" s="8">
        <f t="shared" si="348"/>
        <v>2028</v>
      </c>
      <c r="EH21" s="8">
        <f t="shared" si="348"/>
        <v>2029</v>
      </c>
      <c r="EI21" s="8">
        <f t="shared" si="348"/>
        <v>2030</v>
      </c>
      <c r="EJ21" s="8">
        <f t="shared" si="348"/>
        <v>2031</v>
      </c>
      <c r="EK21" s="8">
        <f t="shared" si="348"/>
        <v>2032</v>
      </c>
      <c r="EL21" s="8">
        <f t="shared" si="348"/>
        <v>2033</v>
      </c>
      <c r="EM21" s="8">
        <f t="shared" si="348"/>
        <v>2034</v>
      </c>
      <c r="EN21" s="8">
        <f t="shared" si="348"/>
        <v>2035</v>
      </c>
      <c r="EO21" s="8">
        <f t="shared" si="348"/>
        <v>2036</v>
      </c>
      <c r="EP21" s="8">
        <f t="shared" si="348"/>
        <v>2037</v>
      </c>
      <c r="EQ21" s="8" t="str">
        <f t="shared" si="348"/>
        <v>Totalt</v>
      </c>
      <c r="ES21" s="47">
        <f t="shared" si="60"/>
        <v>0</v>
      </c>
      <c r="ET21" s="8">
        <f t="shared" ref="ET21:FG21" si="349">ET12</f>
        <v>2025</v>
      </c>
      <c r="EU21" s="8">
        <f t="shared" si="349"/>
        <v>2026</v>
      </c>
      <c r="EV21" s="8">
        <f t="shared" si="349"/>
        <v>2027</v>
      </c>
      <c r="EW21" s="8">
        <f t="shared" si="349"/>
        <v>2028</v>
      </c>
      <c r="EX21" s="8">
        <f t="shared" si="349"/>
        <v>2029</v>
      </c>
      <c r="EY21" s="8">
        <f t="shared" si="349"/>
        <v>2030</v>
      </c>
      <c r="EZ21" s="8">
        <f t="shared" si="349"/>
        <v>2031</v>
      </c>
      <c r="FA21" s="8">
        <f t="shared" si="349"/>
        <v>2032</v>
      </c>
      <c r="FB21" s="8">
        <f t="shared" si="349"/>
        <v>2033</v>
      </c>
      <c r="FC21" s="8">
        <f t="shared" si="349"/>
        <v>2034</v>
      </c>
      <c r="FD21" s="8">
        <f t="shared" si="349"/>
        <v>2035</v>
      </c>
      <c r="FE21" s="8">
        <f t="shared" si="349"/>
        <v>2036</v>
      </c>
      <c r="FF21" s="8">
        <f t="shared" si="349"/>
        <v>2037</v>
      </c>
      <c r="FG21" s="8" t="str">
        <f t="shared" si="349"/>
        <v>Totalt</v>
      </c>
      <c r="FI21" s="47">
        <f t="shared" si="62"/>
        <v>0</v>
      </c>
      <c r="FJ21" s="8">
        <f t="shared" ref="FJ21:FW21" si="350">FJ12</f>
        <v>2025</v>
      </c>
      <c r="FK21" s="8">
        <f t="shared" si="350"/>
        <v>2026</v>
      </c>
      <c r="FL21" s="8">
        <f t="shared" si="350"/>
        <v>2027</v>
      </c>
      <c r="FM21" s="8">
        <f t="shared" si="350"/>
        <v>2028</v>
      </c>
      <c r="FN21" s="8">
        <f t="shared" si="350"/>
        <v>2029</v>
      </c>
      <c r="FO21" s="8">
        <f t="shared" si="350"/>
        <v>2030</v>
      </c>
      <c r="FP21" s="8">
        <f t="shared" si="350"/>
        <v>2031</v>
      </c>
      <c r="FQ21" s="8">
        <f t="shared" si="350"/>
        <v>2032</v>
      </c>
      <c r="FR21" s="8">
        <f t="shared" si="350"/>
        <v>2033</v>
      </c>
      <c r="FS21" s="8">
        <f t="shared" si="350"/>
        <v>2034</v>
      </c>
      <c r="FT21" s="8">
        <f t="shared" si="350"/>
        <v>2035</v>
      </c>
      <c r="FU21" s="8">
        <f t="shared" si="350"/>
        <v>2036</v>
      </c>
      <c r="FV21" s="8">
        <f t="shared" si="350"/>
        <v>2037</v>
      </c>
      <c r="FW21" s="8" t="str">
        <f t="shared" si="350"/>
        <v>Totalt</v>
      </c>
      <c r="FZ21" s="47">
        <f t="shared" si="50"/>
        <v>0</v>
      </c>
      <c r="GA21" s="8">
        <f t="shared" ref="GA21:GN21" si="351">GA12</f>
        <v>2025</v>
      </c>
      <c r="GB21" s="8">
        <f t="shared" si="351"/>
        <v>2026</v>
      </c>
      <c r="GC21" s="8">
        <f t="shared" si="351"/>
        <v>2027</v>
      </c>
      <c r="GD21" s="8">
        <f t="shared" si="351"/>
        <v>2028</v>
      </c>
      <c r="GE21" s="8">
        <f t="shared" si="351"/>
        <v>2029</v>
      </c>
      <c r="GF21" s="8">
        <f t="shared" si="351"/>
        <v>2030</v>
      </c>
      <c r="GG21" s="8">
        <f t="shared" si="351"/>
        <v>2031</v>
      </c>
      <c r="GH21" s="8">
        <f t="shared" si="351"/>
        <v>2032</v>
      </c>
      <c r="GI21" s="8">
        <f t="shared" si="351"/>
        <v>2033</v>
      </c>
      <c r="GJ21" s="8">
        <f t="shared" si="351"/>
        <v>2034</v>
      </c>
      <c r="GK21" s="8">
        <f t="shared" si="351"/>
        <v>2035</v>
      </c>
      <c r="GL21" s="8">
        <f t="shared" si="351"/>
        <v>2036</v>
      </c>
      <c r="GM21" s="8">
        <f t="shared" si="351"/>
        <v>2037</v>
      </c>
      <c r="GN21" s="8" t="str">
        <f t="shared" si="351"/>
        <v>Totalt</v>
      </c>
      <c r="GQ21" s="518">
        <f t="shared" ref="GQ21:GZ21" si="352">AP21</f>
        <v>2025</v>
      </c>
      <c r="GR21" s="518">
        <f t="shared" si="352"/>
        <v>2026</v>
      </c>
      <c r="GS21" s="518">
        <f t="shared" si="352"/>
        <v>2027</v>
      </c>
      <c r="GT21" s="518">
        <f t="shared" si="352"/>
        <v>2028</v>
      </c>
      <c r="GU21" s="518">
        <f t="shared" si="352"/>
        <v>2029</v>
      </c>
      <c r="GV21" s="518">
        <f t="shared" si="352"/>
        <v>2030</v>
      </c>
      <c r="GW21" s="518">
        <f t="shared" si="352"/>
        <v>2031</v>
      </c>
      <c r="GX21" s="518">
        <f t="shared" si="352"/>
        <v>2032</v>
      </c>
      <c r="GY21" s="518">
        <f t="shared" si="352"/>
        <v>2033</v>
      </c>
      <c r="GZ21" s="518">
        <f t="shared" si="352"/>
        <v>2034</v>
      </c>
      <c r="HA21" s="518">
        <f t="shared" ref="HA21" si="353">AZ21</f>
        <v>2035</v>
      </c>
      <c r="HB21" s="518">
        <f t="shared" ref="HB21" si="354">BA21</f>
        <v>2036</v>
      </c>
      <c r="HC21" s="518">
        <f t="shared" ref="HC21" si="355">BB21</f>
        <v>2037</v>
      </c>
    </row>
    <row r="22" spans="2:211" ht="15" x14ac:dyDescent="0.25">
      <c r="B22" s="235"/>
      <c r="C22" s="422">
        <f t="shared" ref="C22:C27" si="356">DJ22</f>
        <v>0</v>
      </c>
      <c r="D22" s="422">
        <f t="shared" ref="D22:D27" si="357">SUM(AP22:BB22)</f>
        <v>0</v>
      </c>
      <c r="E22" s="58">
        <f t="shared" ref="E22:E27" si="358">SUM(I22:U22)</f>
        <v>0</v>
      </c>
      <c r="F22" s="72" t="s">
        <v>18</v>
      </c>
      <c r="G22" s="596"/>
      <c r="H22" s="595"/>
      <c r="I22" s="597"/>
      <c r="J22" s="597"/>
      <c r="K22" s="597"/>
      <c r="L22" s="597"/>
      <c r="M22" s="597"/>
      <c r="N22" s="597"/>
      <c r="O22" s="597"/>
      <c r="P22" s="597"/>
      <c r="Q22" s="597"/>
      <c r="R22" s="597"/>
      <c r="S22" s="597"/>
      <c r="T22" s="597"/>
      <c r="U22" s="597"/>
      <c r="AE22" s="6">
        <f>G22</f>
        <v>0</v>
      </c>
      <c r="AF22" s="6">
        <f>AE22*Tabeller!$I$49</f>
        <v>0</v>
      </c>
      <c r="AG22" s="6">
        <f>IF(AE22&gt;0,(AF22-400)/52*47,0)</f>
        <v>0</v>
      </c>
      <c r="AH22" s="88">
        <f>AG22*Tabeller!$H$40</f>
        <v>0</v>
      </c>
      <c r="AI22" s="6">
        <f>SUM(AG22:AH22,AJ22)*Tabeller!$H$42</f>
        <v>0</v>
      </c>
      <c r="AJ22" s="6">
        <f>AF22*Tabeller!$H$41</f>
        <v>0</v>
      </c>
      <c r="AK22" s="6">
        <f t="shared" ref="AK22" si="359">SUM(AG22:AJ22)</f>
        <v>0</v>
      </c>
      <c r="AL22" s="6">
        <f>AK22+(IF(B22="Teknisk adm bistand",Registrering!$E$51,Registrering!$B$51))</f>
        <v>0</v>
      </c>
      <c r="AM22" s="6">
        <f>AL22/Tabeller!$H$5</f>
        <v>0</v>
      </c>
      <c r="AN22" s="30"/>
      <c r="AP22" s="6">
        <f>((I22*Budsjett!$AK22))</f>
        <v>0</v>
      </c>
      <c r="AQ22" s="6">
        <f>((J22*Budsjett!$AK22)*(Tabeller!J$49))</f>
        <v>0</v>
      </c>
      <c r="AR22" s="6">
        <f>((K22*Budsjett!$AK22)*(Tabeller!K$49))</f>
        <v>0</v>
      </c>
      <c r="AS22" s="6">
        <f>((L22*Budsjett!$AK22)*(Tabeller!L$49))</f>
        <v>0</v>
      </c>
      <c r="AT22" s="6">
        <f>((M22*Budsjett!$AK22)*(Tabeller!M$49))</f>
        <v>0</v>
      </c>
      <c r="AU22" s="6">
        <f>((N22*Budsjett!$AK22)*(Tabeller!N$49))</f>
        <v>0</v>
      </c>
      <c r="AV22" s="6">
        <f>((O22*Budsjett!$AK22)*(Tabeller!O$49))</f>
        <v>0</v>
      </c>
      <c r="AW22" s="6">
        <f>((P22*Budsjett!$AK22)*(Tabeller!P$49))</f>
        <v>0</v>
      </c>
      <c r="AX22" s="6">
        <f>((Q22*Budsjett!$AK22)*(Tabeller!Q$49))</f>
        <v>0</v>
      </c>
      <c r="AY22" s="6">
        <f>((R22*Budsjett!$AK22)*(Tabeller!R$49))</f>
        <v>0</v>
      </c>
      <c r="AZ22" s="6">
        <f>((S22*Budsjett!$AK22)*(Tabeller!S$49))</f>
        <v>0</v>
      </c>
      <c r="BA22" s="6">
        <f>((T22*Budsjett!$AK22)*(Tabeller!T$49))</f>
        <v>0</v>
      </c>
      <c r="BB22" s="6">
        <f>((U22*Budsjett!$AK22)*(Tabeller!U$49))</f>
        <v>0</v>
      </c>
      <c r="BD22" s="6">
        <f t="shared" ref="BD22:BD27" si="360">GQ22</f>
        <v>0</v>
      </c>
      <c r="BE22" s="6">
        <f t="shared" ref="BE22:BP26" si="361">GR22</f>
        <v>0</v>
      </c>
      <c r="BF22" s="6">
        <f t="shared" si="361"/>
        <v>0</v>
      </c>
      <c r="BG22" s="6">
        <f t="shared" si="361"/>
        <v>0</v>
      </c>
      <c r="BH22" s="6">
        <f t="shared" si="361"/>
        <v>0</v>
      </c>
      <c r="BI22" s="6">
        <f t="shared" si="361"/>
        <v>0</v>
      </c>
      <c r="BJ22" s="6">
        <f t="shared" si="361"/>
        <v>0</v>
      </c>
      <c r="BK22" s="6">
        <f t="shared" si="361"/>
        <v>0</v>
      </c>
      <c r="BL22" s="6">
        <f t="shared" si="361"/>
        <v>0</v>
      </c>
      <c r="BM22" s="6">
        <f t="shared" si="361"/>
        <v>0</v>
      </c>
      <c r="BN22" s="6">
        <f t="shared" si="361"/>
        <v>0</v>
      </c>
      <c r="BO22" s="6">
        <f t="shared" si="361"/>
        <v>0</v>
      </c>
      <c r="BP22" s="6">
        <f t="shared" si="361"/>
        <v>0</v>
      </c>
      <c r="BS22" s="6"/>
      <c r="BT22" s="6"/>
      <c r="BU22" s="6"/>
      <c r="BV22" s="6"/>
      <c r="BW22" s="6"/>
      <c r="BX22" s="6"/>
      <c r="BY22" s="6"/>
      <c r="BZ22" s="6"/>
      <c r="CA22" s="6"/>
      <c r="CB22" s="6"/>
      <c r="CC22" s="6"/>
      <c r="CD22" s="6"/>
      <c r="CE22" s="6"/>
      <c r="CH22" s="6">
        <f t="shared" ref="CH22:CP26" si="362">BD22</f>
        <v>0</v>
      </c>
      <c r="CI22" s="6">
        <f t="shared" si="362"/>
        <v>0</v>
      </c>
      <c r="CJ22" s="6">
        <f t="shared" si="362"/>
        <v>0</v>
      </c>
      <c r="CK22" s="6">
        <f t="shared" si="362"/>
        <v>0</v>
      </c>
      <c r="CL22" s="6">
        <f t="shared" si="362"/>
        <v>0</v>
      </c>
      <c r="CM22" s="6">
        <f t="shared" si="362"/>
        <v>0</v>
      </c>
      <c r="CN22" s="6">
        <f t="shared" si="362"/>
        <v>0</v>
      </c>
      <c r="CO22" s="6">
        <f t="shared" si="362"/>
        <v>0</v>
      </c>
      <c r="CP22" s="6">
        <f t="shared" si="362"/>
        <v>0</v>
      </c>
      <c r="CQ22" s="6">
        <f t="shared" ref="CQ22:CQ26" si="363">BM22</f>
        <v>0</v>
      </c>
      <c r="CR22" s="6">
        <f t="shared" ref="CR22:CR26" si="364">BN22</f>
        <v>0</v>
      </c>
      <c r="CS22" s="6">
        <f t="shared" ref="CS22:CS26" si="365">BO22</f>
        <v>0</v>
      </c>
      <c r="CT22" s="6">
        <f t="shared" ref="CT22:CT26" si="366">BP22</f>
        <v>0</v>
      </c>
      <c r="CV22" s="47">
        <f t="shared" ref="CV22:CV28" si="367">B22</f>
        <v>0</v>
      </c>
      <c r="CW22" s="6"/>
      <c r="CX22" s="6"/>
      <c r="CY22" s="6"/>
      <c r="CZ22" s="6"/>
      <c r="DA22" s="6"/>
      <c r="DB22" s="6"/>
      <c r="DC22" s="6"/>
      <c r="DD22" s="6"/>
      <c r="DE22" s="6"/>
      <c r="DF22" s="6"/>
      <c r="DG22" s="6"/>
      <c r="DH22" s="6"/>
      <c r="DI22" s="6"/>
      <c r="DJ22" s="8">
        <f>SUM(CW22:DI22)</f>
        <v>0</v>
      </c>
      <c r="DM22" s="47">
        <f t="shared" ref="DM22:DM28" si="368">CV22</f>
        <v>0</v>
      </c>
      <c r="DN22" s="6"/>
      <c r="DO22" s="6"/>
      <c r="DP22" s="6"/>
      <c r="DQ22" s="6"/>
      <c r="DR22" s="6"/>
      <c r="DS22" s="6"/>
      <c r="DT22" s="6"/>
      <c r="DU22" s="6"/>
      <c r="DV22" s="6"/>
      <c r="DW22" s="6"/>
      <c r="DX22" s="6"/>
      <c r="DY22" s="6"/>
      <c r="DZ22" s="6"/>
      <c r="EA22" s="8">
        <f t="shared" ref="EA22:EA28" si="369">SUM(DN22:DZ22)</f>
        <v>0</v>
      </c>
      <c r="EC22" s="47">
        <f t="shared" si="58"/>
        <v>0</v>
      </c>
      <c r="ED22" s="6"/>
      <c r="EE22" s="6"/>
      <c r="EF22" s="6"/>
      <c r="EG22" s="6"/>
      <c r="EH22" s="6"/>
      <c r="EI22" s="6"/>
      <c r="EJ22" s="6"/>
      <c r="EK22" s="6"/>
      <c r="EL22" s="6"/>
      <c r="EM22" s="6"/>
      <c r="EN22" s="6"/>
      <c r="EO22" s="6"/>
      <c r="EP22" s="6"/>
      <c r="EQ22" s="8">
        <f t="shared" ref="EQ22:EQ28" si="370">SUM(ED22:EP22)</f>
        <v>0</v>
      </c>
      <c r="ES22" s="47">
        <f t="shared" si="60"/>
        <v>0</v>
      </c>
      <c r="ET22" s="6"/>
      <c r="EU22" s="6"/>
      <c r="EV22" s="6"/>
      <c r="EW22" s="6"/>
      <c r="EX22" s="6"/>
      <c r="EY22" s="6"/>
      <c r="EZ22" s="6"/>
      <c r="FA22" s="6"/>
      <c r="FB22" s="6"/>
      <c r="FC22" s="6"/>
      <c r="FD22" s="6"/>
      <c r="FE22" s="6"/>
      <c r="FF22" s="6"/>
      <c r="FG22" s="8">
        <f t="shared" ref="FG22:FG28" si="371">SUM(ET22:FF22)</f>
        <v>0</v>
      </c>
      <c r="FI22" s="47">
        <f t="shared" si="62"/>
        <v>0</v>
      </c>
      <c r="FJ22" s="6"/>
      <c r="FK22" s="6"/>
      <c r="FL22" s="6"/>
      <c r="FM22" s="6"/>
      <c r="FN22" s="6"/>
      <c r="FO22" s="6"/>
      <c r="FP22" s="6"/>
      <c r="FQ22" s="6"/>
      <c r="FR22" s="6"/>
      <c r="FS22" s="6"/>
      <c r="FT22" s="6"/>
      <c r="FU22" s="6"/>
      <c r="FV22" s="6"/>
      <c r="FW22" s="8">
        <f t="shared" ref="FW22:FW28" si="372">SUM(FJ22:FV22)</f>
        <v>0</v>
      </c>
      <c r="FZ22" s="47">
        <f t="shared" si="50"/>
        <v>0</v>
      </c>
      <c r="GA22" s="6">
        <f t="shared" ref="GA22:GM27" si="373">IF($F22=$GA$1,AP22,0)</f>
        <v>0</v>
      </c>
      <c r="GB22" s="6">
        <f t="shared" si="373"/>
        <v>0</v>
      </c>
      <c r="GC22" s="6">
        <f t="shared" si="373"/>
        <v>0</v>
      </c>
      <c r="GD22" s="6">
        <f t="shared" si="373"/>
        <v>0</v>
      </c>
      <c r="GE22" s="6">
        <f t="shared" si="373"/>
        <v>0</v>
      </c>
      <c r="GF22" s="6">
        <f t="shared" si="373"/>
        <v>0</v>
      </c>
      <c r="GG22" s="6">
        <f t="shared" si="373"/>
        <v>0</v>
      </c>
      <c r="GH22" s="6">
        <f t="shared" si="373"/>
        <v>0</v>
      </c>
      <c r="GI22" s="6">
        <f t="shared" si="373"/>
        <v>0</v>
      </c>
      <c r="GJ22" s="6">
        <f t="shared" si="373"/>
        <v>0</v>
      </c>
      <c r="GK22" s="6">
        <f t="shared" si="373"/>
        <v>0</v>
      </c>
      <c r="GL22" s="6">
        <f t="shared" si="373"/>
        <v>0</v>
      </c>
      <c r="GM22" s="6">
        <f t="shared" si="373"/>
        <v>0</v>
      </c>
      <c r="GN22" s="8">
        <f t="shared" ref="GN22:GN28" si="374">SUM(GA22:GM22)</f>
        <v>0</v>
      </c>
      <c r="GQ22" s="518">
        <f>IF(Registrering!$B$29="Prosjekter som foregår i UiOs lokaler",IF($B22="Teknisk/adm. bistand/Feltassistent",I22*Tabeller!J$11,I22*Tabeller!J$10),IF($B22="Teknisk/adm. bistand/Feltassistent",I22*Tabeller!J$13,I22*Tabeller!J$12))</f>
        <v>0</v>
      </c>
      <c r="GR22" s="518">
        <f>IF(Registrering!$B$29="Prosjekter som foregår i UiOs lokaler",IF($B22="Teknisk/adm. bistand/Feltassistent",J22*Tabeller!K$11,J22*Tabeller!K$10),IF($B22="Teknisk/adm. bistand/Feltassistent",J22*Tabeller!K$13,J22*Tabeller!K$12))</f>
        <v>0</v>
      </c>
      <c r="GS22" s="518">
        <f>IF(Registrering!$B$29="Prosjekter som foregår i UiOs lokaler",IF($B22="Teknisk/adm. bistand/Feltassistent",K22*Tabeller!L$11,K22*Tabeller!L$10),IF($B22="Teknisk/adm. bistand/Feltassistent",K22*Tabeller!L$13,K22*Tabeller!L$12))</f>
        <v>0</v>
      </c>
      <c r="GT22" s="518">
        <f>IF(Registrering!$B$29="Prosjekter som foregår i UiOs lokaler",IF($B22="Teknisk/adm. bistand/Feltassistent",L22*Tabeller!M$11,L22*Tabeller!M$10),IF($B22="Teknisk/adm. bistand/Feltassistent",L22*Tabeller!M$13,L22*Tabeller!M$12))</f>
        <v>0</v>
      </c>
      <c r="GU22" s="518">
        <f>IF(Registrering!$B$29="Prosjekter som foregår i UiOs lokaler",IF($B22="Teknisk/adm. bistand/Feltassistent",M22*Tabeller!N$11,M22*Tabeller!N$10),IF($B22="Teknisk/adm. bistand/Feltassistent",M22*Tabeller!N$13,M22*Tabeller!N$12))</f>
        <v>0</v>
      </c>
      <c r="GV22" s="518">
        <f>IF(Registrering!$B$29="Prosjekter som foregår i UiOs lokaler",IF($B22="Teknisk/adm. bistand/Feltassistent",N22*Tabeller!O$11,N22*Tabeller!O$10),IF($B22="Teknisk/adm. bistand/Feltassistent",N22*Tabeller!O$13,N22*Tabeller!O$12))</f>
        <v>0</v>
      </c>
      <c r="GW22" s="518">
        <f>IF(Registrering!$B$29="Prosjekter som foregår i UiOs lokaler",IF($B22="Teknisk/adm. bistand/Feltassistent",O22*Tabeller!P$11,O22*Tabeller!P$10),IF($B22="Teknisk/adm. bistand/Feltassistent",O22*Tabeller!P$13,O22*Tabeller!P$12))</f>
        <v>0</v>
      </c>
      <c r="GX22" s="518">
        <f>IF(Registrering!$B$29="Prosjekter som foregår i UiOs lokaler",IF($B22="Teknisk/adm. bistand/Feltassistent",P22*Tabeller!Q$11,P22*Tabeller!Q$10),IF($B22="Teknisk/adm. bistand/Feltassistent",P22*Tabeller!Q$13,P22*Tabeller!Q$12))</f>
        <v>0</v>
      </c>
      <c r="GY22" s="518">
        <f>IF(Registrering!$B$29="Prosjekter som foregår i UiOs lokaler",IF($B22="Teknisk/adm. bistand/Feltassistent",Q22*Tabeller!R$11,Q22*Tabeller!R$10),IF($B22="Teknisk/adm. bistand/Feltassistent",Q22*Tabeller!R$13,Q22*Tabeller!R$12))</f>
        <v>0</v>
      </c>
      <c r="GZ22" s="518">
        <f>IF(Registrering!$B$29="Prosjekter som foregår i UiOs lokaler",IF($B22="Teknisk/adm. bistand/Feltassistent",R22*Tabeller!S$11,R22*Tabeller!S$10),IF($B22="Teknisk/adm. bistand/Feltassistent",R22*Tabeller!S$13,R22*Tabeller!S$12))</f>
        <v>0</v>
      </c>
      <c r="HA22" s="518">
        <f>IF(Registrering!$B$29="Prosjekter som foregår i UiOs lokaler",IF($B22="Teknisk/adm. bistand/Feltassistent",S22*Tabeller!T$11,S22*Tabeller!T$10),IF($B22="Teknisk/adm. bistand/Feltassistent",S22*Tabeller!T$13,S22*Tabeller!T$12))</f>
        <v>0</v>
      </c>
      <c r="HB22" s="518">
        <f>IF(Registrering!$B$29="Prosjekter som foregår i UiOs lokaler",IF($B22="Teknisk/adm. bistand/Feltassistent",T22*Tabeller!U$11,T22*Tabeller!U$10),IF($B22="Teknisk/adm. bistand/Feltassistent",T22*Tabeller!U$13,T22*Tabeller!U$12))</f>
        <v>0</v>
      </c>
      <c r="HC22" s="518">
        <f>IF(Registrering!$B$29="Prosjekter som foregår i UiOs lokaler",IF($B22="Teknisk/adm. bistand/Feltassistent",U22*Tabeller!V$11,U22*Tabeller!V$10),IF($B22="Teknisk/adm. bistand/Feltassistent",U22*Tabeller!V$13,U22*Tabeller!V$12))</f>
        <v>0</v>
      </c>
    </row>
    <row r="23" spans="2:211" ht="15" x14ac:dyDescent="0.25">
      <c r="B23" s="235"/>
      <c r="C23" s="422">
        <f t="shared" si="356"/>
        <v>0</v>
      </c>
      <c r="D23" s="422">
        <f t="shared" si="357"/>
        <v>0</v>
      </c>
      <c r="E23" s="58">
        <f t="shared" si="358"/>
        <v>0</v>
      </c>
      <c r="F23" s="72" t="s">
        <v>18</v>
      </c>
      <c r="G23" s="596"/>
      <c r="H23" s="595"/>
      <c r="I23" s="597"/>
      <c r="J23" s="597"/>
      <c r="K23" s="597"/>
      <c r="L23" s="597"/>
      <c r="M23" s="597"/>
      <c r="N23" s="597"/>
      <c r="O23" s="597"/>
      <c r="P23" s="597"/>
      <c r="Q23" s="597"/>
      <c r="R23" s="597"/>
      <c r="S23" s="597"/>
      <c r="T23" s="597"/>
      <c r="U23" s="597"/>
      <c r="AE23" s="6">
        <f t="shared" ref="AE23:AE27" si="375">G23</f>
        <v>0</v>
      </c>
      <c r="AF23" s="6">
        <f>AE23*Tabeller!$I$49</f>
        <v>0</v>
      </c>
      <c r="AG23" s="6">
        <f t="shared" ref="AG23:AG27" si="376">IF(AE23&gt;0,(AF23-400)/52*47,0)</f>
        <v>0</v>
      </c>
      <c r="AH23" s="88">
        <f>AG23*Tabeller!$H$40</f>
        <v>0</v>
      </c>
      <c r="AI23" s="6">
        <f>SUM(AG23:AH23,AJ23)*Tabeller!$H$42</f>
        <v>0</v>
      </c>
      <c r="AJ23" s="6">
        <f>AF23*Tabeller!$H$41</f>
        <v>0</v>
      </c>
      <c r="AK23" s="6">
        <f t="shared" ref="AK23:AK27" si="377">SUM(AG23:AJ23)</f>
        <v>0</v>
      </c>
      <c r="AL23" s="6">
        <f>AK23+(IF(B23="Teknisk adm bistand",Registrering!$E$51,Registrering!$B$51))</f>
        <v>0</v>
      </c>
      <c r="AM23" s="6">
        <f>AL23/Tabeller!$H$5</f>
        <v>0</v>
      </c>
      <c r="AN23" s="30"/>
      <c r="AO23" s="22">
        <f>AP22*0.67</f>
        <v>0</v>
      </c>
      <c r="AP23" s="6">
        <f>((I23*Budsjett!$AK23))</f>
        <v>0</v>
      </c>
      <c r="AQ23" s="6">
        <f>((J23*Budsjett!$AK23)*(Tabeller!J$49))</f>
        <v>0</v>
      </c>
      <c r="AR23" s="6">
        <f>((K23*Budsjett!$AK23)*(Tabeller!K$49))</f>
        <v>0</v>
      </c>
      <c r="AS23" s="6">
        <f>((L23*Budsjett!$AK23)*(Tabeller!L$49))</f>
        <v>0</v>
      </c>
      <c r="AT23" s="6">
        <f>((M23*Budsjett!$AK23)*(Tabeller!M$49))</f>
        <v>0</v>
      </c>
      <c r="AU23" s="6">
        <f>((N23*Budsjett!$AK23)*(Tabeller!N$49))</f>
        <v>0</v>
      </c>
      <c r="AV23" s="6">
        <f>((O23*Budsjett!$AK23)*(Tabeller!O$49))</f>
        <v>0</v>
      </c>
      <c r="AW23" s="6">
        <f>((P23*Budsjett!$AK23)*(Tabeller!P$49))</f>
        <v>0</v>
      </c>
      <c r="AX23" s="6">
        <f>((Q23*Budsjett!$AK23)*(Tabeller!Q$49))</f>
        <v>0</v>
      </c>
      <c r="AY23" s="6">
        <f>((R23*Budsjett!$AK23)*(Tabeller!R$49))</f>
        <v>0</v>
      </c>
      <c r="AZ23" s="6">
        <f>((S23*Budsjett!$AK23)*(Tabeller!S$49))</f>
        <v>0</v>
      </c>
      <c r="BA23" s="6">
        <f>((T23*Budsjett!$AK23)*(Tabeller!T$49))</f>
        <v>0</v>
      </c>
      <c r="BB23" s="6">
        <f>((U23*Budsjett!$AK23)*(Tabeller!U$49))</f>
        <v>0</v>
      </c>
      <c r="BD23" s="6">
        <f t="shared" si="360"/>
        <v>0</v>
      </c>
      <c r="BE23" s="6">
        <f t="shared" si="361"/>
        <v>0</v>
      </c>
      <c r="BF23" s="6">
        <f t="shared" si="361"/>
        <v>0</v>
      </c>
      <c r="BG23" s="6">
        <f t="shared" si="361"/>
        <v>0</v>
      </c>
      <c r="BH23" s="6">
        <f t="shared" si="361"/>
        <v>0</v>
      </c>
      <c r="BI23" s="6">
        <f t="shared" si="361"/>
        <v>0</v>
      </c>
      <c r="BJ23" s="6">
        <f t="shared" si="361"/>
        <v>0</v>
      </c>
      <c r="BK23" s="6">
        <f t="shared" si="361"/>
        <v>0</v>
      </c>
      <c r="BL23" s="6">
        <f t="shared" si="361"/>
        <v>0</v>
      </c>
      <c r="BM23" s="6">
        <f t="shared" si="361"/>
        <v>0</v>
      </c>
      <c r="BN23" s="6">
        <f t="shared" si="361"/>
        <v>0</v>
      </c>
      <c r="BO23" s="6">
        <f t="shared" si="361"/>
        <v>0</v>
      </c>
      <c r="BP23" s="6">
        <f t="shared" si="361"/>
        <v>0</v>
      </c>
      <c r="BS23" s="6"/>
      <c r="BT23" s="6"/>
      <c r="BU23" s="6"/>
      <c r="BV23" s="6"/>
      <c r="BW23" s="6"/>
      <c r="BX23" s="6"/>
      <c r="BY23" s="6"/>
      <c r="BZ23" s="6"/>
      <c r="CA23" s="6"/>
      <c r="CB23" s="6"/>
      <c r="CC23" s="6"/>
      <c r="CD23" s="6"/>
      <c r="CE23" s="6"/>
      <c r="CH23" s="6">
        <f t="shared" si="362"/>
        <v>0</v>
      </c>
      <c r="CI23" s="6">
        <f t="shared" si="362"/>
        <v>0</v>
      </c>
      <c r="CJ23" s="6">
        <f t="shared" si="362"/>
        <v>0</v>
      </c>
      <c r="CK23" s="6">
        <f t="shared" si="362"/>
        <v>0</v>
      </c>
      <c r="CL23" s="6">
        <f t="shared" si="362"/>
        <v>0</v>
      </c>
      <c r="CM23" s="6">
        <f t="shared" si="362"/>
        <v>0</v>
      </c>
      <c r="CN23" s="6">
        <f t="shared" si="362"/>
        <v>0</v>
      </c>
      <c r="CO23" s="6">
        <f t="shared" si="362"/>
        <v>0</v>
      </c>
      <c r="CP23" s="6">
        <f t="shared" si="362"/>
        <v>0</v>
      </c>
      <c r="CQ23" s="6">
        <f t="shared" si="363"/>
        <v>0</v>
      </c>
      <c r="CR23" s="6">
        <f t="shared" si="364"/>
        <v>0</v>
      </c>
      <c r="CS23" s="6">
        <f t="shared" si="365"/>
        <v>0</v>
      </c>
      <c r="CT23" s="6">
        <f t="shared" si="366"/>
        <v>0</v>
      </c>
      <c r="CV23" s="47">
        <f t="shared" si="367"/>
        <v>0</v>
      </c>
      <c r="CW23" s="6"/>
      <c r="CX23" s="6"/>
      <c r="CY23" s="6"/>
      <c r="CZ23" s="6"/>
      <c r="DA23" s="6"/>
      <c r="DB23" s="6"/>
      <c r="DC23" s="6"/>
      <c r="DD23" s="6"/>
      <c r="DE23" s="6"/>
      <c r="DF23" s="6"/>
      <c r="DG23" s="6"/>
      <c r="DH23" s="6"/>
      <c r="DI23" s="6"/>
      <c r="DJ23" s="8">
        <f t="shared" ref="DJ23:DJ28" si="378">SUM(CW23:DI23)</f>
        <v>0</v>
      </c>
      <c r="DM23" s="47">
        <f t="shared" si="368"/>
        <v>0</v>
      </c>
      <c r="DN23" s="6"/>
      <c r="DO23" s="6"/>
      <c r="DP23" s="6"/>
      <c r="DQ23" s="6"/>
      <c r="DR23" s="6"/>
      <c r="DS23" s="6"/>
      <c r="DT23" s="6"/>
      <c r="DU23" s="6"/>
      <c r="DV23" s="6"/>
      <c r="DW23" s="6"/>
      <c r="DX23" s="6"/>
      <c r="DY23" s="6"/>
      <c r="DZ23" s="6"/>
      <c r="EA23" s="8">
        <f t="shared" si="369"/>
        <v>0</v>
      </c>
      <c r="EC23" s="47">
        <f t="shared" si="58"/>
        <v>0</v>
      </c>
      <c r="ED23" s="6"/>
      <c r="EE23" s="6"/>
      <c r="EF23" s="6"/>
      <c r="EG23" s="6"/>
      <c r="EH23" s="6"/>
      <c r="EI23" s="6"/>
      <c r="EJ23" s="6"/>
      <c r="EK23" s="6"/>
      <c r="EL23" s="6"/>
      <c r="EM23" s="6"/>
      <c r="EN23" s="6"/>
      <c r="EO23" s="6"/>
      <c r="EP23" s="6"/>
      <c r="EQ23" s="8">
        <f t="shared" si="370"/>
        <v>0</v>
      </c>
      <c r="ES23" s="47">
        <f t="shared" si="60"/>
        <v>0</v>
      </c>
      <c r="ET23" s="6"/>
      <c r="EU23" s="6"/>
      <c r="EV23" s="6"/>
      <c r="EW23" s="6"/>
      <c r="EX23" s="6"/>
      <c r="EY23" s="6"/>
      <c r="EZ23" s="6"/>
      <c r="FA23" s="6"/>
      <c r="FB23" s="6"/>
      <c r="FC23" s="6"/>
      <c r="FD23" s="6"/>
      <c r="FE23" s="6"/>
      <c r="FF23" s="6"/>
      <c r="FG23" s="8">
        <f t="shared" si="371"/>
        <v>0</v>
      </c>
      <c r="FI23" s="47">
        <f t="shared" si="62"/>
        <v>0</v>
      </c>
      <c r="FJ23" s="6"/>
      <c r="FK23" s="6"/>
      <c r="FL23" s="6"/>
      <c r="FM23" s="6"/>
      <c r="FN23" s="6"/>
      <c r="FO23" s="6"/>
      <c r="FP23" s="6"/>
      <c r="FQ23" s="6"/>
      <c r="FR23" s="6"/>
      <c r="FS23" s="6"/>
      <c r="FT23" s="6"/>
      <c r="FU23" s="6"/>
      <c r="FV23" s="6"/>
      <c r="FW23" s="8">
        <f t="shared" si="372"/>
        <v>0</v>
      </c>
      <c r="FZ23" s="47">
        <f t="shared" si="50"/>
        <v>0</v>
      </c>
      <c r="GA23" s="6">
        <f t="shared" si="373"/>
        <v>0</v>
      </c>
      <c r="GB23" s="6">
        <f t="shared" si="373"/>
        <v>0</v>
      </c>
      <c r="GC23" s="6">
        <f t="shared" si="373"/>
        <v>0</v>
      </c>
      <c r="GD23" s="6">
        <f t="shared" si="373"/>
        <v>0</v>
      </c>
      <c r="GE23" s="6">
        <f t="shared" si="373"/>
        <v>0</v>
      </c>
      <c r="GF23" s="6">
        <f t="shared" si="373"/>
        <v>0</v>
      </c>
      <c r="GG23" s="6">
        <f t="shared" si="373"/>
        <v>0</v>
      </c>
      <c r="GH23" s="6">
        <f t="shared" si="373"/>
        <v>0</v>
      </c>
      <c r="GI23" s="6">
        <f t="shared" si="373"/>
        <v>0</v>
      </c>
      <c r="GJ23" s="6">
        <f t="shared" si="373"/>
        <v>0</v>
      </c>
      <c r="GK23" s="6">
        <f t="shared" si="373"/>
        <v>0</v>
      </c>
      <c r="GL23" s="6">
        <f t="shared" si="373"/>
        <v>0</v>
      </c>
      <c r="GM23" s="6">
        <f t="shared" si="373"/>
        <v>0</v>
      </c>
      <c r="GN23" s="8">
        <f t="shared" si="374"/>
        <v>0</v>
      </c>
      <c r="GQ23" s="518">
        <f>IF(Registrering!$B$29="Prosjekter som foregår i UiOs lokaler",IF($B23="Teknisk/adm. bistand/Feltassistent",I23*Tabeller!J$11,I23*Tabeller!J$10),IF($B23="Teknisk/adm. bistand/Feltassistent",I23*Tabeller!J$13,I23*Tabeller!J$12))</f>
        <v>0</v>
      </c>
      <c r="GR23" s="518">
        <f>IF(Registrering!$B$29="Prosjekter som foregår i UiOs lokaler",IF($B23="Teknisk/adm. bistand/Feltassistent",J23*Tabeller!K$11,J23*Tabeller!K$10),IF($B23="Teknisk/adm. bistand/Feltassistent",J23*Tabeller!K$13,J23*Tabeller!K$12))</f>
        <v>0</v>
      </c>
      <c r="GS23" s="518">
        <f>IF(Registrering!$B$29="Prosjekter som foregår i UiOs lokaler",IF($B23="Teknisk/adm. bistand/Feltassistent",K23*Tabeller!L$11,K23*Tabeller!L$10),IF($B23="Teknisk/adm. bistand/Feltassistent",K23*Tabeller!L$13,K23*Tabeller!L$12))</f>
        <v>0</v>
      </c>
      <c r="GT23" s="518">
        <f>IF(Registrering!$B$29="Prosjekter som foregår i UiOs lokaler",IF($B23="Teknisk/adm. bistand/Feltassistent",L23*Tabeller!M$11,L23*Tabeller!M$10),IF($B23="Teknisk/adm. bistand/Feltassistent",L23*Tabeller!M$13,L23*Tabeller!M$12))</f>
        <v>0</v>
      </c>
      <c r="GU23" s="518">
        <f>IF(Registrering!$B$29="Prosjekter som foregår i UiOs lokaler",IF($B23="Teknisk/adm. bistand/Feltassistent",M23*Tabeller!N$11,M23*Tabeller!N$10),IF($B23="Teknisk/adm. bistand/Feltassistent",M23*Tabeller!N$13,M23*Tabeller!N$12))</f>
        <v>0</v>
      </c>
      <c r="GV23" s="518">
        <f>IF(Registrering!$B$29="Prosjekter som foregår i UiOs lokaler",IF($B23="Teknisk/adm. bistand/Feltassistent",N23*Tabeller!O$11,N23*Tabeller!O$10),IF($B23="Teknisk/adm. bistand/Feltassistent",N23*Tabeller!O$13,N23*Tabeller!O$12))</f>
        <v>0</v>
      </c>
      <c r="GW23" s="518">
        <f>IF(Registrering!$B$29="Prosjekter som foregår i UiOs lokaler",IF($B23="Teknisk/adm. bistand/Feltassistent",O23*Tabeller!P$11,O23*Tabeller!P$10),IF($B23="Teknisk/adm. bistand/Feltassistent",O23*Tabeller!P$13,O23*Tabeller!P$12))</f>
        <v>0</v>
      </c>
      <c r="GX23" s="518">
        <f>IF(Registrering!$B$29="Prosjekter som foregår i UiOs lokaler",IF($B23="Teknisk/adm. bistand/Feltassistent",P23*Tabeller!Q$11,P23*Tabeller!Q$10),IF($B23="Teknisk/adm. bistand/Feltassistent",P23*Tabeller!Q$13,P23*Tabeller!Q$12))</f>
        <v>0</v>
      </c>
      <c r="GY23" s="518">
        <f>IF(Registrering!$B$29="Prosjekter som foregår i UiOs lokaler",IF($B23="Teknisk/adm. bistand/Feltassistent",Q23*Tabeller!R$11,Q23*Tabeller!R$10),IF($B23="Teknisk/adm. bistand/Feltassistent",Q23*Tabeller!R$13,Q23*Tabeller!R$12))</f>
        <v>0</v>
      </c>
      <c r="GZ23" s="518">
        <f>IF(Registrering!$B$29="Prosjekter som foregår i UiOs lokaler",IF($B23="Teknisk/adm. bistand/Feltassistent",R23*Tabeller!S$11,R23*Tabeller!S$10),IF($B23="Teknisk/adm. bistand/Feltassistent",R23*Tabeller!S$13,R23*Tabeller!S$12))</f>
        <v>0</v>
      </c>
      <c r="HA23" s="518">
        <f>IF(Registrering!$B$29="Prosjekter som foregår i UiOs lokaler",IF($B23="Teknisk/adm. bistand/Feltassistent",S23*Tabeller!T$11,S23*Tabeller!T$10),IF($B23="Teknisk/adm. bistand/Feltassistent",S23*Tabeller!T$13,S23*Tabeller!T$12))</f>
        <v>0</v>
      </c>
      <c r="HB23" s="518">
        <f>IF(Registrering!$B$29="Prosjekter som foregår i UiOs lokaler",IF($B23="Teknisk/adm. bistand/Feltassistent",T23*Tabeller!U$11,T23*Tabeller!U$10),IF($B23="Teknisk/adm. bistand/Feltassistent",T23*Tabeller!U$13,T23*Tabeller!U$12))</f>
        <v>0</v>
      </c>
      <c r="HC23" s="518">
        <f>IF(Registrering!$B$29="Prosjekter som foregår i UiOs lokaler",IF($B23="Teknisk/adm. bistand/Feltassistent",U23*Tabeller!V$11,U23*Tabeller!V$10),IF($B23="Teknisk/adm. bistand/Feltassistent",U23*Tabeller!V$13,U23*Tabeller!V$12))</f>
        <v>0</v>
      </c>
    </row>
    <row r="24" spans="2:211" ht="15" x14ac:dyDescent="0.25">
      <c r="B24" s="235"/>
      <c r="C24" s="422">
        <f t="shared" si="356"/>
        <v>0</v>
      </c>
      <c r="D24" s="422">
        <f t="shared" si="357"/>
        <v>0</v>
      </c>
      <c r="E24" s="58">
        <f t="shared" si="358"/>
        <v>0</v>
      </c>
      <c r="F24" s="72" t="s">
        <v>18</v>
      </c>
      <c r="G24" s="596"/>
      <c r="H24" s="595"/>
      <c r="I24" s="597"/>
      <c r="J24" s="597"/>
      <c r="K24" s="597"/>
      <c r="L24" s="597"/>
      <c r="M24" s="597"/>
      <c r="N24" s="597"/>
      <c r="O24" s="597"/>
      <c r="P24" s="597"/>
      <c r="Q24" s="597"/>
      <c r="R24" s="597"/>
      <c r="S24" s="597"/>
      <c r="T24" s="597"/>
      <c r="U24" s="597"/>
      <c r="AE24" s="6">
        <f t="shared" si="375"/>
        <v>0</v>
      </c>
      <c r="AF24" s="6">
        <f>AE24*Tabeller!$I$49</f>
        <v>0</v>
      </c>
      <c r="AG24" s="6">
        <f t="shared" si="376"/>
        <v>0</v>
      </c>
      <c r="AH24" s="88">
        <f>AG24*Tabeller!$H$40</f>
        <v>0</v>
      </c>
      <c r="AI24" s="6">
        <f>SUM(AG24:AH24,AJ24)*Tabeller!$H$42</f>
        <v>0</v>
      </c>
      <c r="AJ24" s="6">
        <f>AF24*Tabeller!$H$41</f>
        <v>0</v>
      </c>
      <c r="AK24" s="6">
        <f t="shared" si="377"/>
        <v>0</v>
      </c>
      <c r="AL24" s="6">
        <f>AK24+(IF(B24="Teknisk adm bistand",Registrering!$E$51,Registrering!$B$51))</f>
        <v>0</v>
      </c>
      <c r="AM24" s="6">
        <f>AL24/Tabeller!$H$5</f>
        <v>0</v>
      </c>
      <c r="AN24" s="30"/>
      <c r="AP24" s="6">
        <f>((I24*Budsjett!$AK24))</f>
        <v>0</v>
      </c>
      <c r="AQ24" s="6">
        <f>((J24*Budsjett!$AK24)*(Tabeller!J$49))</f>
        <v>0</v>
      </c>
      <c r="AR24" s="6">
        <f>((K24*Budsjett!$AK24)*(Tabeller!K$49))</f>
        <v>0</v>
      </c>
      <c r="AS24" s="6">
        <f>((L24*Budsjett!$AK24)*(Tabeller!L$49))</f>
        <v>0</v>
      </c>
      <c r="AT24" s="6">
        <f>((M24*Budsjett!$AK24)*(Tabeller!M$49))</f>
        <v>0</v>
      </c>
      <c r="AU24" s="6">
        <f>((N24*Budsjett!$AK24)*(Tabeller!N$49))</f>
        <v>0</v>
      </c>
      <c r="AV24" s="6">
        <f>((O24*Budsjett!$AK24)*(Tabeller!O$49))</f>
        <v>0</v>
      </c>
      <c r="AW24" s="6">
        <f>((P24*Budsjett!$AK24)*(Tabeller!P$49))</f>
        <v>0</v>
      </c>
      <c r="AX24" s="6">
        <f>((Q24*Budsjett!$AK24)*(Tabeller!Q$49))</f>
        <v>0</v>
      </c>
      <c r="AY24" s="6">
        <f>((R24*Budsjett!$AK24)*(Tabeller!R$49))</f>
        <v>0</v>
      </c>
      <c r="AZ24" s="6">
        <f>((S24*Budsjett!$AK24)*(Tabeller!S$49))</f>
        <v>0</v>
      </c>
      <c r="BA24" s="6">
        <f>((T24*Budsjett!$AK24)*(Tabeller!T$49))</f>
        <v>0</v>
      </c>
      <c r="BB24" s="6">
        <f>((U24*Budsjett!$AK24)*(Tabeller!U$49))</f>
        <v>0</v>
      </c>
      <c r="BD24" s="6">
        <f t="shared" si="360"/>
        <v>0</v>
      </c>
      <c r="BE24" s="6">
        <f t="shared" si="361"/>
        <v>0</v>
      </c>
      <c r="BF24" s="6">
        <f t="shared" si="361"/>
        <v>0</v>
      </c>
      <c r="BG24" s="6">
        <f t="shared" si="361"/>
        <v>0</v>
      </c>
      <c r="BH24" s="6">
        <f t="shared" si="361"/>
        <v>0</v>
      </c>
      <c r="BI24" s="6">
        <f t="shared" si="361"/>
        <v>0</v>
      </c>
      <c r="BJ24" s="6">
        <f t="shared" si="361"/>
        <v>0</v>
      </c>
      <c r="BK24" s="6">
        <f t="shared" si="361"/>
        <v>0</v>
      </c>
      <c r="BL24" s="6">
        <f t="shared" si="361"/>
        <v>0</v>
      </c>
      <c r="BM24" s="6">
        <f t="shared" si="361"/>
        <v>0</v>
      </c>
      <c r="BN24" s="6">
        <f t="shared" si="361"/>
        <v>0</v>
      </c>
      <c r="BO24" s="6">
        <f t="shared" si="361"/>
        <v>0</v>
      </c>
      <c r="BP24" s="6">
        <f t="shared" si="361"/>
        <v>0</v>
      </c>
      <c r="BS24" s="6"/>
      <c r="BT24" s="6"/>
      <c r="BU24" s="6"/>
      <c r="BV24" s="6"/>
      <c r="BW24" s="6"/>
      <c r="BX24" s="6"/>
      <c r="BY24" s="6"/>
      <c r="BZ24" s="6"/>
      <c r="CA24" s="6"/>
      <c r="CB24" s="6"/>
      <c r="CC24" s="6"/>
      <c r="CD24" s="6"/>
      <c r="CE24" s="6"/>
      <c r="CH24" s="6">
        <f t="shared" si="362"/>
        <v>0</v>
      </c>
      <c r="CI24" s="6">
        <f t="shared" si="362"/>
        <v>0</v>
      </c>
      <c r="CJ24" s="6">
        <f t="shared" si="362"/>
        <v>0</v>
      </c>
      <c r="CK24" s="6">
        <f t="shared" si="362"/>
        <v>0</v>
      </c>
      <c r="CL24" s="6">
        <f t="shared" si="362"/>
        <v>0</v>
      </c>
      <c r="CM24" s="6">
        <f t="shared" si="362"/>
        <v>0</v>
      </c>
      <c r="CN24" s="6">
        <f t="shared" si="362"/>
        <v>0</v>
      </c>
      <c r="CO24" s="6">
        <f t="shared" si="362"/>
        <v>0</v>
      </c>
      <c r="CP24" s="6">
        <f t="shared" si="362"/>
        <v>0</v>
      </c>
      <c r="CQ24" s="6">
        <f t="shared" si="363"/>
        <v>0</v>
      </c>
      <c r="CR24" s="6">
        <f t="shared" si="364"/>
        <v>0</v>
      </c>
      <c r="CS24" s="6">
        <f t="shared" si="365"/>
        <v>0</v>
      </c>
      <c r="CT24" s="6">
        <f t="shared" si="366"/>
        <v>0</v>
      </c>
      <c r="CV24" s="47">
        <f t="shared" si="367"/>
        <v>0</v>
      </c>
      <c r="CW24" s="6"/>
      <c r="CX24" s="6"/>
      <c r="CY24" s="6"/>
      <c r="CZ24" s="6"/>
      <c r="DA24" s="6"/>
      <c r="DB24" s="6"/>
      <c r="DC24" s="6"/>
      <c r="DD24" s="6"/>
      <c r="DE24" s="6"/>
      <c r="DF24" s="6"/>
      <c r="DG24" s="6"/>
      <c r="DH24" s="6"/>
      <c r="DI24" s="6"/>
      <c r="DJ24" s="8">
        <f t="shared" ref="DJ24:DJ26" si="379">SUM(CW24:DI24)</f>
        <v>0</v>
      </c>
      <c r="DM24" s="47">
        <f t="shared" si="368"/>
        <v>0</v>
      </c>
      <c r="DN24" s="6"/>
      <c r="DO24" s="6"/>
      <c r="DP24" s="6"/>
      <c r="DQ24" s="6"/>
      <c r="DR24" s="6"/>
      <c r="DS24" s="6"/>
      <c r="DT24" s="6"/>
      <c r="DU24" s="6"/>
      <c r="DV24" s="6"/>
      <c r="DW24" s="6"/>
      <c r="DX24" s="6"/>
      <c r="DY24" s="6"/>
      <c r="DZ24" s="6"/>
      <c r="EA24" s="8">
        <f t="shared" ref="EA24" si="380">SUM(DN24:DZ24)</f>
        <v>0</v>
      </c>
      <c r="EC24" s="47">
        <f t="shared" si="58"/>
        <v>0</v>
      </c>
      <c r="ED24" s="6"/>
      <c r="EE24" s="6"/>
      <c r="EF24" s="6"/>
      <c r="EG24" s="6"/>
      <c r="EH24" s="6"/>
      <c r="EI24" s="6"/>
      <c r="EJ24" s="6"/>
      <c r="EK24" s="6"/>
      <c r="EL24" s="6"/>
      <c r="EM24" s="6"/>
      <c r="EN24" s="6"/>
      <c r="EO24" s="6"/>
      <c r="EP24" s="6"/>
      <c r="EQ24" s="8">
        <f t="shared" ref="EQ24:EQ26" si="381">SUM(ED24:EP24)</f>
        <v>0</v>
      </c>
      <c r="ES24" s="47">
        <f t="shared" si="60"/>
        <v>0</v>
      </c>
      <c r="ET24" s="6"/>
      <c r="EU24" s="6"/>
      <c r="EV24" s="6"/>
      <c r="EW24" s="6"/>
      <c r="EX24" s="6"/>
      <c r="EY24" s="6"/>
      <c r="EZ24" s="6"/>
      <c r="FA24" s="6"/>
      <c r="FB24" s="6"/>
      <c r="FC24" s="6"/>
      <c r="FD24" s="6"/>
      <c r="FE24" s="6"/>
      <c r="FF24" s="6"/>
      <c r="FG24" s="8">
        <f t="shared" ref="FG24:FG26" si="382">SUM(ET24:FF24)</f>
        <v>0</v>
      </c>
      <c r="FI24" s="47">
        <f t="shared" si="62"/>
        <v>0</v>
      </c>
      <c r="FJ24" s="6"/>
      <c r="FK24" s="6"/>
      <c r="FL24" s="6"/>
      <c r="FM24" s="6"/>
      <c r="FN24" s="6"/>
      <c r="FO24" s="6"/>
      <c r="FP24" s="6"/>
      <c r="FQ24" s="6"/>
      <c r="FR24" s="6"/>
      <c r="FS24" s="6"/>
      <c r="FT24" s="6"/>
      <c r="FU24" s="6"/>
      <c r="FV24" s="6"/>
      <c r="FW24" s="8">
        <f t="shared" ref="FW24:FW26" si="383">SUM(FJ24:FV24)</f>
        <v>0</v>
      </c>
      <c r="FZ24" s="47">
        <f t="shared" si="50"/>
        <v>0</v>
      </c>
      <c r="GA24" s="6">
        <f t="shared" si="373"/>
        <v>0</v>
      </c>
      <c r="GB24" s="6">
        <f t="shared" si="373"/>
        <v>0</v>
      </c>
      <c r="GC24" s="6">
        <f t="shared" si="373"/>
        <v>0</v>
      </c>
      <c r="GD24" s="6">
        <f t="shared" si="373"/>
        <v>0</v>
      </c>
      <c r="GE24" s="6">
        <f t="shared" si="373"/>
        <v>0</v>
      </c>
      <c r="GF24" s="6">
        <f t="shared" si="373"/>
        <v>0</v>
      </c>
      <c r="GG24" s="6">
        <f t="shared" si="373"/>
        <v>0</v>
      </c>
      <c r="GH24" s="6">
        <f t="shared" si="373"/>
        <v>0</v>
      </c>
      <c r="GI24" s="6">
        <f t="shared" si="373"/>
        <v>0</v>
      </c>
      <c r="GJ24" s="6">
        <f t="shared" si="373"/>
        <v>0</v>
      </c>
      <c r="GK24" s="6">
        <f t="shared" si="373"/>
        <v>0</v>
      </c>
      <c r="GL24" s="6">
        <f t="shared" si="373"/>
        <v>0</v>
      </c>
      <c r="GM24" s="6">
        <f t="shared" si="373"/>
        <v>0</v>
      </c>
      <c r="GN24" s="8">
        <f t="shared" si="374"/>
        <v>0</v>
      </c>
      <c r="GQ24" s="518">
        <f>IF(Registrering!$B$29="Prosjekter som foregår i UiOs lokaler",IF($B24="Teknisk/adm. bistand/Feltassistent",I24*Tabeller!J$11,I24*Tabeller!J$10),IF($B24="Teknisk/adm. bistand/Feltassistent",I24*Tabeller!J$13,I24*Tabeller!J$12))</f>
        <v>0</v>
      </c>
      <c r="GR24" s="518">
        <f>IF(Registrering!$B$29="Prosjekter som foregår i UiOs lokaler",IF($B24="Teknisk/adm. bistand/Feltassistent",J24*Tabeller!K$11,J24*Tabeller!K$10),IF($B24="Teknisk/adm. bistand/Feltassistent",J24*Tabeller!K$13,J24*Tabeller!K$12))</f>
        <v>0</v>
      </c>
      <c r="GS24" s="518">
        <f>IF(Registrering!$B$29="Prosjekter som foregår i UiOs lokaler",IF($B24="Teknisk/adm. bistand/Feltassistent",K24*Tabeller!L$11,K24*Tabeller!L$10),IF($B24="Teknisk/adm. bistand/Feltassistent",K24*Tabeller!L$13,K24*Tabeller!L$12))</f>
        <v>0</v>
      </c>
      <c r="GT24" s="518">
        <f>IF(Registrering!$B$29="Prosjekter som foregår i UiOs lokaler",IF($B24="Teknisk/adm. bistand/Feltassistent",L24*Tabeller!M$11,L24*Tabeller!M$10),IF($B24="Teknisk/adm. bistand/Feltassistent",L24*Tabeller!M$13,L24*Tabeller!M$12))</f>
        <v>0</v>
      </c>
      <c r="GU24" s="518">
        <f>IF(Registrering!$B$29="Prosjekter som foregår i UiOs lokaler",IF($B24="Teknisk/adm. bistand/Feltassistent",M24*Tabeller!N$11,M24*Tabeller!N$10),IF($B24="Teknisk/adm. bistand/Feltassistent",M24*Tabeller!N$13,M24*Tabeller!N$12))</f>
        <v>0</v>
      </c>
      <c r="GV24" s="518">
        <f>IF(Registrering!$B$29="Prosjekter som foregår i UiOs lokaler",IF($B24="Teknisk/adm. bistand/Feltassistent",N24*Tabeller!O$11,N24*Tabeller!O$10),IF($B24="Teknisk/adm. bistand/Feltassistent",N24*Tabeller!O$13,N24*Tabeller!O$12))</f>
        <v>0</v>
      </c>
      <c r="GW24" s="518">
        <f>IF(Registrering!$B$29="Prosjekter som foregår i UiOs lokaler",IF($B24="Teknisk/adm. bistand/Feltassistent",O24*Tabeller!P$11,O24*Tabeller!P$10),IF($B24="Teknisk/adm. bistand/Feltassistent",O24*Tabeller!P$13,O24*Tabeller!P$12))</f>
        <v>0</v>
      </c>
      <c r="GX24" s="518">
        <f>IF(Registrering!$B$29="Prosjekter som foregår i UiOs lokaler",IF($B24="Teknisk/adm. bistand/Feltassistent",P24*Tabeller!Q$11,P24*Tabeller!Q$10),IF($B24="Teknisk/adm. bistand/Feltassistent",P24*Tabeller!Q$13,P24*Tabeller!Q$12))</f>
        <v>0</v>
      </c>
      <c r="GY24" s="518">
        <f>IF(Registrering!$B$29="Prosjekter som foregår i UiOs lokaler",IF($B24="Teknisk/adm. bistand/Feltassistent",Q24*Tabeller!R$11,Q24*Tabeller!R$10),IF($B24="Teknisk/adm. bistand/Feltassistent",Q24*Tabeller!R$13,Q24*Tabeller!R$12))</f>
        <v>0</v>
      </c>
      <c r="GZ24" s="518">
        <f>IF(Registrering!$B$29="Prosjekter som foregår i UiOs lokaler",IF($B24="Teknisk/adm. bistand/Feltassistent",R24*Tabeller!S$11,R24*Tabeller!S$10),IF($B24="Teknisk/adm. bistand/Feltassistent",R24*Tabeller!S$13,R24*Tabeller!S$12))</f>
        <v>0</v>
      </c>
      <c r="HA24" s="518">
        <f>IF(Registrering!$B$29="Prosjekter som foregår i UiOs lokaler",IF($B24="Teknisk/adm. bistand/Feltassistent",S24*Tabeller!T$11,S24*Tabeller!T$10),IF($B24="Teknisk/adm. bistand/Feltassistent",S24*Tabeller!T$13,S24*Tabeller!T$12))</f>
        <v>0</v>
      </c>
      <c r="HB24" s="518">
        <f>IF(Registrering!$B$29="Prosjekter som foregår i UiOs lokaler",IF($B24="Teknisk/adm. bistand/Feltassistent",T24*Tabeller!U$11,T24*Tabeller!U$10),IF($B24="Teknisk/adm. bistand/Feltassistent",T24*Tabeller!U$13,T24*Tabeller!U$12))</f>
        <v>0</v>
      </c>
      <c r="HC24" s="518">
        <f>IF(Registrering!$B$29="Prosjekter som foregår i UiOs lokaler",IF($B24="Teknisk/adm. bistand/Feltassistent",U24*Tabeller!V$11,U24*Tabeller!V$10),IF($B24="Teknisk/adm. bistand/Feltassistent",U24*Tabeller!V$13,U24*Tabeller!V$12))</f>
        <v>0</v>
      </c>
    </row>
    <row r="25" spans="2:211" ht="15" x14ac:dyDescent="0.25">
      <c r="B25" s="235"/>
      <c r="C25" s="422">
        <f t="shared" si="356"/>
        <v>0</v>
      </c>
      <c r="D25" s="422">
        <f t="shared" si="357"/>
        <v>0</v>
      </c>
      <c r="E25" s="58">
        <f t="shared" si="358"/>
        <v>0</v>
      </c>
      <c r="F25" s="72" t="s">
        <v>18</v>
      </c>
      <c r="G25" s="596"/>
      <c r="H25" s="595"/>
      <c r="I25" s="597"/>
      <c r="J25" s="597"/>
      <c r="K25" s="597"/>
      <c r="L25" s="597"/>
      <c r="M25" s="597"/>
      <c r="N25" s="597"/>
      <c r="O25" s="597"/>
      <c r="P25" s="597"/>
      <c r="Q25" s="597"/>
      <c r="R25" s="597"/>
      <c r="S25" s="597"/>
      <c r="T25" s="597"/>
      <c r="U25" s="597"/>
      <c r="AE25" s="6">
        <f t="shared" ref="AE25:AE26" si="384">G25</f>
        <v>0</v>
      </c>
      <c r="AF25" s="6">
        <f>AE25*Tabeller!$I$49</f>
        <v>0</v>
      </c>
      <c r="AG25" s="6">
        <f t="shared" ref="AG25:AG26" si="385">IF(AE25&gt;0,(AF25-400)/52*47,0)</f>
        <v>0</v>
      </c>
      <c r="AH25" s="88">
        <f>AG25*Tabeller!$H$40</f>
        <v>0</v>
      </c>
      <c r="AI25" s="6">
        <f>SUM(AG25:AH25,AJ25)*Tabeller!$H$42</f>
        <v>0</v>
      </c>
      <c r="AJ25" s="6">
        <f>AF25*Tabeller!$H$41</f>
        <v>0</v>
      </c>
      <c r="AK25" s="6">
        <f t="shared" ref="AK25:AK26" si="386">SUM(AG25:AJ25)</f>
        <v>0</v>
      </c>
      <c r="AL25" s="6">
        <f>AK25+(IF(B25="Teknisk adm bistand",Registrering!$E$51,Registrering!$B$51))</f>
        <v>0</v>
      </c>
      <c r="AM25" s="6">
        <f>AL25/Tabeller!$H$5</f>
        <v>0</v>
      </c>
      <c r="AN25" s="30"/>
      <c r="AP25" s="6">
        <f>((I25*Budsjett!$AK25))</f>
        <v>0</v>
      </c>
      <c r="AQ25" s="6">
        <f>((J25*Budsjett!$AK25)*(Tabeller!J$49))</f>
        <v>0</v>
      </c>
      <c r="AR25" s="6">
        <f>((K25*Budsjett!$AK25)*(Tabeller!K$49))</f>
        <v>0</v>
      </c>
      <c r="AS25" s="6">
        <f>((L25*Budsjett!$AK25)*(Tabeller!L$49))</f>
        <v>0</v>
      </c>
      <c r="AT25" s="6">
        <f>((M25*Budsjett!$AK25)*(Tabeller!M$49))</f>
        <v>0</v>
      </c>
      <c r="AU25" s="6">
        <f>((N25*Budsjett!$AK25)*(Tabeller!N$49))</f>
        <v>0</v>
      </c>
      <c r="AV25" s="6">
        <f>((O25*Budsjett!$AK25)*(Tabeller!O$49))</f>
        <v>0</v>
      </c>
      <c r="AW25" s="6">
        <f>((P25*Budsjett!$AK25)*(Tabeller!P$49))</f>
        <v>0</v>
      </c>
      <c r="AX25" s="6">
        <f>((Q25*Budsjett!$AK25)*(Tabeller!Q$49))</f>
        <v>0</v>
      </c>
      <c r="AY25" s="6">
        <f>((R25*Budsjett!$AK25)*(Tabeller!R$49))</f>
        <v>0</v>
      </c>
      <c r="AZ25" s="6">
        <f>((S25*Budsjett!$AK25)*(Tabeller!S$49))</f>
        <v>0</v>
      </c>
      <c r="BA25" s="6">
        <f>((T25*Budsjett!$AK25)*(Tabeller!T$49))</f>
        <v>0</v>
      </c>
      <c r="BB25" s="6">
        <f>((U25*Budsjett!$AK25)*(Tabeller!U$49))</f>
        <v>0</v>
      </c>
      <c r="BD25" s="6">
        <f t="shared" si="360"/>
        <v>0</v>
      </c>
      <c r="BE25" s="6">
        <f t="shared" si="361"/>
        <v>0</v>
      </c>
      <c r="BF25" s="6">
        <f t="shared" si="361"/>
        <v>0</v>
      </c>
      <c r="BG25" s="6">
        <f t="shared" si="361"/>
        <v>0</v>
      </c>
      <c r="BH25" s="6">
        <f t="shared" si="361"/>
        <v>0</v>
      </c>
      <c r="BI25" s="6">
        <f t="shared" si="361"/>
        <v>0</v>
      </c>
      <c r="BJ25" s="6">
        <f t="shared" si="361"/>
        <v>0</v>
      </c>
      <c r="BK25" s="6">
        <f t="shared" si="361"/>
        <v>0</v>
      </c>
      <c r="BL25" s="6">
        <f t="shared" si="361"/>
        <v>0</v>
      </c>
      <c r="BM25" s="6">
        <f t="shared" si="361"/>
        <v>0</v>
      </c>
      <c r="BN25" s="6">
        <f t="shared" si="361"/>
        <v>0</v>
      </c>
      <c r="BO25" s="6">
        <f t="shared" si="361"/>
        <v>0</v>
      </c>
      <c r="BP25" s="6">
        <f t="shared" si="361"/>
        <v>0</v>
      </c>
      <c r="BS25" s="6"/>
      <c r="BT25" s="6"/>
      <c r="BU25" s="6"/>
      <c r="BV25" s="6"/>
      <c r="BW25" s="6"/>
      <c r="BX25" s="6"/>
      <c r="BY25" s="6"/>
      <c r="BZ25" s="6"/>
      <c r="CA25" s="6"/>
      <c r="CB25" s="6"/>
      <c r="CC25" s="6"/>
      <c r="CD25" s="6"/>
      <c r="CE25" s="6"/>
      <c r="CH25" s="6">
        <f t="shared" si="362"/>
        <v>0</v>
      </c>
      <c r="CI25" s="6">
        <f t="shared" si="362"/>
        <v>0</v>
      </c>
      <c r="CJ25" s="6">
        <f t="shared" si="362"/>
        <v>0</v>
      </c>
      <c r="CK25" s="6">
        <f t="shared" si="362"/>
        <v>0</v>
      </c>
      <c r="CL25" s="6">
        <f t="shared" si="362"/>
        <v>0</v>
      </c>
      <c r="CM25" s="6">
        <f t="shared" si="362"/>
        <v>0</v>
      </c>
      <c r="CN25" s="6">
        <f t="shared" si="362"/>
        <v>0</v>
      </c>
      <c r="CO25" s="6">
        <f t="shared" si="362"/>
        <v>0</v>
      </c>
      <c r="CP25" s="6">
        <f t="shared" si="362"/>
        <v>0</v>
      </c>
      <c r="CQ25" s="6">
        <f t="shared" si="363"/>
        <v>0</v>
      </c>
      <c r="CR25" s="6">
        <f t="shared" si="364"/>
        <v>0</v>
      </c>
      <c r="CS25" s="6">
        <f t="shared" si="365"/>
        <v>0</v>
      </c>
      <c r="CT25" s="6">
        <f t="shared" si="366"/>
        <v>0</v>
      </c>
      <c r="CV25" s="47">
        <f t="shared" si="367"/>
        <v>0</v>
      </c>
      <c r="CW25" s="6"/>
      <c r="CX25" s="6"/>
      <c r="CY25" s="6"/>
      <c r="CZ25" s="6"/>
      <c r="DA25" s="6"/>
      <c r="DB25" s="6"/>
      <c r="DC25" s="6"/>
      <c r="DD25" s="6"/>
      <c r="DE25" s="6"/>
      <c r="DF25" s="6"/>
      <c r="DG25" s="6"/>
      <c r="DH25" s="6"/>
      <c r="DI25" s="6"/>
      <c r="DJ25" s="8">
        <f t="shared" si="379"/>
        <v>0</v>
      </c>
      <c r="DM25" s="47">
        <f t="shared" si="368"/>
        <v>0</v>
      </c>
      <c r="DN25" s="6"/>
      <c r="DO25" s="6"/>
      <c r="DP25" s="6"/>
      <c r="DQ25" s="6"/>
      <c r="DR25" s="6"/>
      <c r="DS25" s="6"/>
      <c r="DT25" s="6"/>
      <c r="DU25" s="6"/>
      <c r="DV25" s="6"/>
      <c r="DW25" s="6"/>
      <c r="DX25" s="6"/>
      <c r="DY25" s="6"/>
      <c r="DZ25" s="6"/>
      <c r="EA25" s="8">
        <f t="shared" ref="EA25:EA26" si="387">SUM(DN25:DZ25)</f>
        <v>0</v>
      </c>
      <c r="EC25" s="47">
        <f t="shared" si="58"/>
        <v>0</v>
      </c>
      <c r="ED25" s="6"/>
      <c r="EE25" s="6"/>
      <c r="EF25" s="6"/>
      <c r="EG25" s="6"/>
      <c r="EH25" s="6"/>
      <c r="EI25" s="6"/>
      <c r="EJ25" s="6"/>
      <c r="EK25" s="6"/>
      <c r="EL25" s="6"/>
      <c r="EM25" s="6"/>
      <c r="EN25" s="6"/>
      <c r="EO25" s="6"/>
      <c r="EP25" s="6"/>
      <c r="EQ25" s="8">
        <f t="shared" si="381"/>
        <v>0</v>
      </c>
      <c r="ES25" s="47">
        <f t="shared" si="60"/>
        <v>0</v>
      </c>
      <c r="ET25" s="6"/>
      <c r="EU25" s="6"/>
      <c r="EV25" s="6"/>
      <c r="EW25" s="6"/>
      <c r="EX25" s="6"/>
      <c r="EY25" s="6"/>
      <c r="EZ25" s="6"/>
      <c r="FA25" s="6"/>
      <c r="FB25" s="6"/>
      <c r="FC25" s="6"/>
      <c r="FD25" s="6"/>
      <c r="FE25" s="6"/>
      <c r="FF25" s="6"/>
      <c r="FG25" s="8">
        <f t="shared" si="382"/>
        <v>0</v>
      </c>
      <c r="FI25" s="47">
        <f t="shared" si="62"/>
        <v>0</v>
      </c>
      <c r="FJ25" s="6"/>
      <c r="FK25" s="6"/>
      <c r="FL25" s="6"/>
      <c r="FM25" s="6"/>
      <c r="FN25" s="6"/>
      <c r="FO25" s="6"/>
      <c r="FP25" s="6"/>
      <c r="FQ25" s="6"/>
      <c r="FR25" s="6"/>
      <c r="FS25" s="6"/>
      <c r="FT25" s="6"/>
      <c r="FU25" s="6"/>
      <c r="FV25" s="6"/>
      <c r="FW25" s="8">
        <f t="shared" si="383"/>
        <v>0</v>
      </c>
      <c r="FZ25" s="47">
        <f t="shared" si="50"/>
        <v>0</v>
      </c>
      <c r="GA25" s="6">
        <f t="shared" ref="GA25:GA26" si="388">IF($F25=$GA$1,AP25,0)</f>
        <v>0</v>
      </c>
      <c r="GB25" s="6">
        <f t="shared" ref="GB25:GB26" si="389">IF($F25=$GA$1,AQ25,0)</f>
        <v>0</v>
      </c>
      <c r="GC25" s="6">
        <f t="shared" ref="GC25:GC26" si="390">IF($F25=$GA$1,AR25,0)</f>
        <v>0</v>
      </c>
      <c r="GD25" s="6">
        <f t="shared" ref="GD25:GD26" si="391">IF($F25=$GA$1,AS25,0)</f>
        <v>0</v>
      </c>
      <c r="GE25" s="6">
        <f t="shared" ref="GE25:GE26" si="392">IF($F25=$GA$1,AT25,0)</f>
        <v>0</v>
      </c>
      <c r="GF25" s="6">
        <f t="shared" ref="GF25:GF26" si="393">IF($F25=$GA$1,AU25,0)</f>
        <v>0</v>
      </c>
      <c r="GG25" s="6">
        <f t="shared" ref="GG25:GG26" si="394">IF($F25=$GA$1,AV25,0)</f>
        <v>0</v>
      </c>
      <c r="GH25" s="6">
        <f t="shared" ref="GH25:GH26" si="395">IF($F25=$GA$1,AW25,0)</f>
        <v>0</v>
      </c>
      <c r="GI25" s="6">
        <f t="shared" ref="GI25:GI26" si="396">IF($F25=$GA$1,AX25,0)</f>
        <v>0</v>
      </c>
      <c r="GJ25" s="6">
        <f t="shared" ref="GJ25:GJ26" si="397">IF($F25=$GA$1,AY25,0)</f>
        <v>0</v>
      </c>
      <c r="GK25" s="6">
        <f t="shared" ref="GK25:GK26" si="398">IF($F25=$GA$1,AZ25,0)</f>
        <v>0</v>
      </c>
      <c r="GL25" s="6">
        <f t="shared" ref="GL25:GL26" si="399">IF($F25=$GA$1,BA25,0)</f>
        <v>0</v>
      </c>
      <c r="GM25" s="6">
        <f t="shared" ref="GM25:GM26" si="400">IF($F25=$GA$1,BB25,0)</f>
        <v>0</v>
      </c>
      <c r="GN25" s="8">
        <f t="shared" ref="GN25:GN26" si="401">SUM(GA25:GM25)</f>
        <v>0</v>
      </c>
      <c r="GQ25" s="518">
        <f>IF(Registrering!$B$29="Prosjekter som foregår i UiOs lokaler",IF($B25="Teknisk/adm. bistand/Feltassistent",I25*Tabeller!J$11,I25*Tabeller!J$10),IF($B25="Teknisk/adm. bistand/Feltassistent",I25*Tabeller!J$13,I25*Tabeller!J$12))</f>
        <v>0</v>
      </c>
      <c r="GR25" s="518">
        <f>IF(Registrering!$B$29="Prosjekter som foregår i UiOs lokaler",IF($B25="Teknisk/adm. bistand/Feltassistent",J25*Tabeller!K$11,J25*Tabeller!K$10),IF($B25="Teknisk/adm. bistand/Feltassistent",J25*Tabeller!K$13,J25*Tabeller!K$12))</f>
        <v>0</v>
      </c>
      <c r="GS25" s="518">
        <f>IF(Registrering!$B$29="Prosjekter som foregår i UiOs lokaler",IF($B25="Teknisk/adm. bistand/Feltassistent",K25*Tabeller!L$11,K25*Tabeller!L$10),IF($B25="Teknisk/adm. bistand/Feltassistent",K25*Tabeller!L$13,K25*Tabeller!L$12))</f>
        <v>0</v>
      </c>
      <c r="GT25" s="518">
        <f>IF(Registrering!$B$29="Prosjekter som foregår i UiOs lokaler",IF($B25="Teknisk/adm. bistand/Feltassistent",L25*Tabeller!M$11,L25*Tabeller!M$10),IF($B25="Teknisk/adm. bistand/Feltassistent",L25*Tabeller!M$13,L25*Tabeller!M$12))</f>
        <v>0</v>
      </c>
      <c r="GU25" s="518">
        <f>IF(Registrering!$B$29="Prosjekter som foregår i UiOs lokaler",IF($B25="Teknisk/adm. bistand/Feltassistent",M25*Tabeller!N$11,M25*Tabeller!N$10),IF($B25="Teknisk/adm. bistand/Feltassistent",M25*Tabeller!N$13,M25*Tabeller!N$12))</f>
        <v>0</v>
      </c>
      <c r="GV25" s="518">
        <f>IF(Registrering!$B$29="Prosjekter som foregår i UiOs lokaler",IF($B25="Teknisk/adm. bistand/Feltassistent",N25*Tabeller!O$11,N25*Tabeller!O$10),IF($B25="Teknisk/adm. bistand/Feltassistent",N25*Tabeller!O$13,N25*Tabeller!O$12))</f>
        <v>0</v>
      </c>
      <c r="GW25" s="518">
        <f>IF(Registrering!$B$29="Prosjekter som foregår i UiOs lokaler",IF($B25="Teknisk/adm. bistand/Feltassistent",O25*Tabeller!P$11,O25*Tabeller!P$10),IF($B25="Teknisk/adm. bistand/Feltassistent",O25*Tabeller!P$13,O25*Tabeller!P$12))</f>
        <v>0</v>
      </c>
      <c r="GX25" s="518">
        <f>IF(Registrering!$B$29="Prosjekter som foregår i UiOs lokaler",IF($B25="Teknisk/adm. bistand/Feltassistent",P25*Tabeller!Q$11,P25*Tabeller!Q$10),IF($B25="Teknisk/adm. bistand/Feltassistent",P25*Tabeller!Q$13,P25*Tabeller!Q$12))</f>
        <v>0</v>
      </c>
      <c r="GY25" s="518">
        <f>IF(Registrering!$B$29="Prosjekter som foregår i UiOs lokaler",IF($B25="Teknisk/adm. bistand/Feltassistent",Q25*Tabeller!R$11,Q25*Tabeller!R$10),IF($B25="Teknisk/adm. bistand/Feltassistent",Q25*Tabeller!R$13,Q25*Tabeller!R$12))</f>
        <v>0</v>
      </c>
      <c r="GZ25" s="518">
        <f>IF(Registrering!$B$29="Prosjekter som foregår i UiOs lokaler",IF($B25="Teknisk/adm. bistand/Feltassistent",R25*Tabeller!S$11,R25*Tabeller!S$10),IF($B25="Teknisk/adm. bistand/Feltassistent",R25*Tabeller!S$13,R25*Tabeller!S$12))</f>
        <v>0</v>
      </c>
      <c r="HA25" s="518">
        <f>IF(Registrering!$B$29="Prosjekter som foregår i UiOs lokaler",IF($B25="Teknisk/adm. bistand/Feltassistent",S25*Tabeller!T$11,S25*Tabeller!T$10),IF($B25="Teknisk/adm. bistand/Feltassistent",S25*Tabeller!T$13,S25*Tabeller!T$12))</f>
        <v>0</v>
      </c>
      <c r="HB25" s="518">
        <f>IF(Registrering!$B$29="Prosjekter som foregår i UiOs lokaler",IF($B25="Teknisk/adm. bistand/Feltassistent",T25*Tabeller!U$11,T25*Tabeller!U$10),IF($B25="Teknisk/adm. bistand/Feltassistent",T25*Tabeller!U$13,T25*Tabeller!U$12))</f>
        <v>0</v>
      </c>
      <c r="HC25" s="518">
        <f>IF(Registrering!$B$29="Prosjekter som foregår i UiOs lokaler",IF($B25="Teknisk/adm. bistand/Feltassistent",U25*Tabeller!V$11,U25*Tabeller!V$10),IF($B25="Teknisk/adm. bistand/Feltassistent",U25*Tabeller!V$13,U25*Tabeller!V$12))</f>
        <v>0</v>
      </c>
    </row>
    <row r="26" spans="2:211" ht="15" x14ac:dyDescent="0.25">
      <c r="B26" s="235"/>
      <c r="C26" s="422">
        <f t="shared" si="356"/>
        <v>0</v>
      </c>
      <c r="D26" s="422">
        <f t="shared" si="357"/>
        <v>0</v>
      </c>
      <c r="E26" s="58">
        <f t="shared" si="358"/>
        <v>0</v>
      </c>
      <c r="F26" s="72" t="s">
        <v>18</v>
      </c>
      <c r="G26" s="596"/>
      <c r="H26" s="595"/>
      <c r="I26" s="597"/>
      <c r="J26" s="597"/>
      <c r="K26" s="597"/>
      <c r="L26" s="597"/>
      <c r="M26" s="597"/>
      <c r="N26" s="597"/>
      <c r="O26" s="597"/>
      <c r="P26" s="597"/>
      <c r="Q26" s="597"/>
      <c r="R26" s="597"/>
      <c r="S26" s="597"/>
      <c r="T26" s="597"/>
      <c r="U26" s="597"/>
      <c r="AE26" s="6">
        <f t="shared" si="384"/>
        <v>0</v>
      </c>
      <c r="AF26" s="6">
        <f>AE26*Tabeller!$I$49</f>
        <v>0</v>
      </c>
      <c r="AG26" s="6">
        <f t="shared" si="385"/>
        <v>0</v>
      </c>
      <c r="AH26" s="88">
        <f>AG26*Tabeller!$H$40</f>
        <v>0</v>
      </c>
      <c r="AI26" s="6">
        <f>SUM(AG26:AH26,AJ26)*Tabeller!$H$42</f>
        <v>0</v>
      </c>
      <c r="AJ26" s="6">
        <f>AF26*Tabeller!$H$41</f>
        <v>0</v>
      </c>
      <c r="AK26" s="6">
        <f t="shared" si="386"/>
        <v>0</v>
      </c>
      <c r="AL26" s="6">
        <f>AK26+(IF(B26="Teknisk adm bistand",Registrering!$E$51,Registrering!$B$51))</f>
        <v>0</v>
      </c>
      <c r="AM26" s="6">
        <f>AL26/Tabeller!$H$5</f>
        <v>0</v>
      </c>
      <c r="AN26" s="30"/>
      <c r="AP26" s="6">
        <f>((I26*Budsjett!$AK26))</f>
        <v>0</v>
      </c>
      <c r="AQ26" s="6">
        <f>((J26*Budsjett!$AK26)*(Tabeller!J$49))</f>
        <v>0</v>
      </c>
      <c r="AR26" s="6">
        <f>((K26*Budsjett!$AK26)*(Tabeller!K$49))</f>
        <v>0</v>
      </c>
      <c r="AS26" s="6">
        <f>((L26*Budsjett!$AK26)*(Tabeller!L$49))</f>
        <v>0</v>
      </c>
      <c r="AT26" s="6">
        <f>((M26*Budsjett!$AK26)*(Tabeller!M$49))</f>
        <v>0</v>
      </c>
      <c r="AU26" s="6">
        <f>((N26*Budsjett!$AK26)*(Tabeller!N$49))</f>
        <v>0</v>
      </c>
      <c r="AV26" s="6">
        <f>((O26*Budsjett!$AK26)*(Tabeller!O$49))</f>
        <v>0</v>
      </c>
      <c r="AW26" s="6">
        <f>((P26*Budsjett!$AK26)*(Tabeller!P$49))</f>
        <v>0</v>
      </c>
      <c r="AX26" s="6">
        <f>((Q26*Budsjett!$AK26)*(Tabeller!Q$49))</f>
        <v>0</v>
      </c>
      <c r="AY26" s="6">
        <f>((R26*Budsjett!$AK26)*(Tabeller!R$49))</f>
        <v>0</v>
      </c>
      <c r="AZ26" s="6">
        <f>((S26*Budsjett!$AK26)*(Tabeller!S$49))</f>
        <v>0</v>
      </c>
      <c r="BA26" s="6">
        <f>((T26*Budsjett!$AK26)*(Tabeller!T$49))</f>
        <v>0</v>
      </c>
      <c r="BB26" s="6">
        <f>((U26*Budsjett!$AK26)*(Tabeller!U$49))</f>
        <v>0</v>
      </c>
      <c r="BD26" s="6">
        <f t="shared" si="360"/>
        <v>0</v>
      </c>
      <c r="BE26" s="6">
        <f t="shared" si="361"/>
        <v>0</v>
      </c>
      <c r="BF26" s="6">
        <f t="shared" si="361"/>
        <v>0</v>
      </c>
      <c r="BG26" s="6">
        <f t="shared" si="361"/>
        <v>0</v>
      </c>
      <c r="BH26" s="6">
        <f t="shared" si="361"/>
        <v>0</v>
      </c>
      <c r="BI26" s="6">
        <f t="shared" si="361"/>
        <v>0</v>
      </c>
      <c r="BJ26" s="6">
        <f t="shared" si="361"/>
        <v>0</v>
      </c>
      <c r="BK26" s="6">
        <f t="shared" si="361"/>
        <v>0</v>
      </c>
      <c r="BL26" s="6">
        <f t="shared" si="361"/>
        <v>0</v>
      </c>
      <c r="BM26" s="6">
        <f t="shared" si="361"/>
        <v>0</v>
      </c>
      <c r="BN26" s="6">
        <f t="shared" si="361"/>
        <v>0</v>
      </c>
      <c r="BO26" s="6">
        <f t="shared" si="361"/>
        <v>0</v>
      </c>
      <c r="BP26" s="6">
        <f t="shared" si="361"/>
        <v>0</v>
      </c>
      <c r="BS26" s="6"/>
      <c r="BT26" s="6"/>
      <c r="BU26" s="6"/>
      <c r="BV26" s="6"/>
      <c r="BW26" s="6"/>
      <c r="BX26" s="6"/>
      <c r="BY26" s="6"/>
      <c r="BZ26" s="6"/>
      <c r="CA26" s="6"/>
      <c r="CB26" s="6"/>
      <c r="CC26" s="6"/>
      <c r="CD26" s="6"/>
      <c r="CE26" s="6"/>
      <c r="CH26" s="6">
        <f t="shared" si="362"/>
        <v>0</v>
      </c>
      <c r="CI26" s="6">
        <f t="shared" si="362"/>
        <v>0</v>
      </c>
      <c r="CJ26" s="6">
        <f t="shared" si="362"/>
        <v>0</v>
      </c>
      <c r="CK26" s="6">
        <f t="shared" si="362"/>
        <v>0</v>
      </c>
      <c r="CL26" s="6">
        <f t="shared" si="362"/>
        <v>0</v>
      </c>
      <c r="CM26" s="6">
        <f t="shared" si="362"/>
        <v>0</v>
      </c>
      <c r="CN26" s="6">
        <f t="shared" si="362"/>
        <v>0</v>
      </c>
      <c r="CO26" s="6">
        <f t="shared" si="362"/>
        <v>0</v>
      </c>
      <c r="CP26" s="6">
        <f t="shared" si="362"/>
        <v>0</v>
      </c>
      <c r="CQ26" s="6">
        <f t="shared" si="363"/>
        <v>0</v>
      </c>
      <c r="CR26" s="6">
        <f t="shared" si="364"/>
        <v>0</v>
      </c>
      <c r="CS26" s="6">
        <f t="shared" si="365"/>
        <v>0</v>
      </c>
      <c r="CT26" s="6">
        <f t="shared" si="366"/>
        <v>0</v>
      </c>
      <c r="CV26" s="47">
        <f t="shared" si="367"/>
        <v>0</v>
      </c>
      <c r="CW26" s="6"/>
      <c r="CX26" s="6"/>
      <c r="CY26" s="6"/>
      <c r="CZ26" s="6"/>
      <c r="DA26" s="6"/>
      <c r="DB26" s="6"/>
      <c r="DC26" s="6"/>
      <c r="DD26" s="6"/>
      <c r="DE26" s="6"/>
      <c r="DF26" s="6"/>
      <c r="DG26" s="6"/>
      <c r="DH26" s="6"/>
      <c r="DI26" s="6"/>
      <c r="DJ26" s="8">
        <f t="shared" si="379"/>
        <v>0</v>
      </c>
      <c r="DM26" s="47">
        <f t="shared" si="368"/>
        <v>0</v>
      </c>
      <c r="DN26" s="6"/>
      <c r="DO26" s="6"/>
      <c r="DP26" s="6"/>
      <c r="DQ26" s="6"/>
      <c r="DR26" s="6"/>
      <c r="DS26" s="6"/>
      <c r="DT26" s="6"/>
      <c r="DU26" s="6"/>
      <c r="DV26" s="6"/>
      <c r="DW26" s="6"/>
      <c r="DX26" s="6"/>
      <c r="DY26" s="6"/>
      <c r="DZ26" s="6"/>
      <c r="EA26" s="8">
        <f t="shared" si="387"/>
        <v>0</v>
      </c>
      <c r="EC26" s="47">
        <f t="shared" si="58"/>
        <v>0</v>
      </c>
      <c r="ED26" s="6"/>
      <c r="EE26" s="6"/>
      <c r="EF26" s="6"/>
      <c r="EG26" s="6"/>
      <c r="EH26" s="6"/>
      <c r="EI26" s="6"/>
      <c r="EJ26" s="6"/>
      <c r="EK26" s="6"/>
      <c r="EL26" s="6"/>
      <c r="EM26" s="6"/>
      <c r="EN26" s="6"/>
      <c r="EO26" s="6"/>
      <c r="EP26" s="6"/>
      <c r="EQ26" s="8">
        <f t="shared" si="381"/>
        <v>0</v>
      </c>
      <c r="ES26" s="47">
        <f t="shared" si="60"/>
        <v>0</v>
      </c>
      <c r="ET26" s="6"/>
      <c r="EU26" s="6"/>
      <c r="EV26" s="6"/>
      <c r="EW26" s="6"/>
      <c r="EX26" s="6"/>
      <c r="EY26" s="6"/>
      <c r="EZ26" s="6"/>
      <c r="FA26" s="6"/>
      <c r="FB26" s="6"/>
      <c r="FC26" s="6"/>
      <c r="FD26" s="6"/>
      <c r="FE26" s="6"/>
      <c r="FF26" s="6"/>
      <c r="FG26" s="8">
        <f t="shared" si="382"/>
        <v>0</v>
      </c>
      <c r="FI26" s="47">
        <f t="shared" si="62"/>
        <v>0</v>
      </c>
      <c r="FJ26" s="6"/>
      <c r="FK26" s="6"/>
      <c r="FL26" s="6"/>
      <c r="FM26" s="6"/>
      <c r="FN26" s="6"/>
      <c r="FO26" s="6"/>
      <c r="FP26" s="6"/>
      <c r="FQ26" s="6"/>
      <c r="FR26" s="6"/>
      <c r="FS26" s="6"/>
      <c r="FT26" s="6"/>
      <c r="FU26" s="6"/>
      <c r="FV26" s="6"/>
      <c r="FW26" s="8">
        <f t="shared" si="383"/>
        <v>0</v>
      </c>
      <c r="FZ26" s="47">
        <f t="shared" si="50"/>
        <v>0</v>
      </c>
      <c r="GA26" s="6">
        <f t="shared" si="388"/>
        <v>0</v>
      </c>
      <c r="GB26" s="6">
        <f t="shared" si="389"/>
        <v>0</v>
      </c>
      <c r="GC26" s="6">
        <f t="shared" si="390"/>
        <v>0</v>
      </c>
      <c r="GD26" s="6">
        <f t="shared" si="391"/>
        <v>0</v>
      </c>
      <c r="GE26" s="6">
        <f t="shared" si="392"/>
        <v>0</v>
      </c>
      <c r="GF26" s="6">
        <f t="shared" si="393"/>
        <v>0</v>
      </c>
      <c r="GG26" s="6">
        <f t="shared" si="394"/>
        <v>0</v>
      </c>
      <c r="GH26" s="6">
        <f t="shared" si="395"/>
        <v>0</v>
      </c>
      <c r="GI26" s="6">
        <f t="shared" si="396"/>
        <v>0</v>
      </c>
      <c r="GJ26" s="6">
        <f t="shared" si="397"/>
        <v>0</v>
      </c>
      <c r="GK26" s="6">
        <f t="shared" si="398"/>
        <v>0</v>
      </c>
      <c r="GL26" s="6">
        <f t="shared" si="399"/>
        <v>0</v>
      </c>
      <c r="GM26" s="6">
        <f t="shared" si="400"/>
        <v>0</v>
      </c>
      <c r="GN26" s="8">
        <f t="shared" si="401"/>
        <v>0</v>
      </c>
      <c r="GQ26" s="518">
        <f>IF(Registrering!$B$29="Prosjekter som foregår i UiOs lokaler",IF($B26="Teknisk/adm. bistand/Feltassistent",I26*Tabeller!J$11,I26*Tabeller!J$10),IF($B26="Teknisk/adm. bistand/Feltassistent",I26*Tabeller!J$13,I26*Tabeller!J$12))</f>
        <v>0</v>
      </c>
      <c r="GR26" s="518">
        <f>IF(Registrering!$B$29="Prosjekter som foregår i UiOs lokaler",IF($B26="Teknisk/adm. bistand/Feltassistent",J26*Tabeller!K$11,J26*Tabeller!K$10),IF($B26="Teknisk/adm. bistand/Feltassistent",J26*Tabeller!K$13,J26*Tabeller!K$12))</f>
        <v>0</v>
      </c>
      <c r="GS26" s="518">
        <f>IF(Registrering!$B$29="Prosjekter som foregår i UiOs lokaler",IF($B26="Teknisk/adm. bistand/Feltassistent",K26*Tabeller!L$11,K26*Tabeller!L$10),IF($B26="Teknisk/adm. bistand/Feltassistent",K26*Tabeller!L$13,K26*Tabeller!L$12))</f>
        <v>0</v>
      </c>
      <c r="GT26" s="518">
        <f>IF(Registrering!$B$29="Prosjekter som foregår i UiOs lokaler",IF($B26="Teknisk/adm. bistand/Feltassistent",L26*Tabeller!M$11,L26*Tabeller!M$10),IF($B26="Teknisk/adm. bistand/Feltassistent",L26*Tabeller!M$13,L26*Tabeller!M$12))</f>
        <v>0</v>
      </c>
      <c r="GU26" s="518">
        <f>IF(Registrering!$B$29="Prosjekter som foregår i UiOs lokaler",IF($B26="Teknisk/adm. bistand/Feltassistent",M26*Tabeller!N$11,M26*Tabeller!N$10),IF($B26="Teknisk/adm. bistand/Feltassistent",M26*Tabeller!N$13,M26*Tabeller!N$12))</f>
        <v>0</v>
      </c>
      <c r="GV26" s="518">
        <f>IF(Registrering!$B$29="Prosjekter som foregår i UiOs lokaler",IF($B26="Teknisk/adm. bistand/Feltassistent",N26*Tabeller!O$11,N26*Tabeller!O$10),IF($B26="Teknisk/adm. bistand/Feltassistent",N26*Tabeller!O$13,N26*Tabeller!O$12))</f>
        <v>0</v>
      </c>
      <c r="GW26" s="518">
        <f>IF(Registrering!$B$29="Prosjekter som foregår i UiOs lokaler",IF($B26="Teknisk/adm. bistand/Feltassistent",O26*Tabeller!P$11,O26*Tabeller!P$10),IF($B26="Teknisk/adm. bistand/Feltassistent",O26*Tabeller!P$13,O26*Tabeller!P$12))</f>
        <v>0</v>
      </c>
      <c r="GX26" s="518">
        <f>IF(Registrering!$B$29="Prosjekter som foregår i UiOs lokaler",IF($B26="Teknisk/adm. bistand/Feltassistent",P26*Tabeller!Q$11,P26*Tabeller!Q$10),IF($B26="Teknisk/adm. bistand/Feltassistent",P26*Tabeller!Q$13,P26*Tabeller!Q$12))</f>
        <v>0</v>
      </c>
      <c r="GY26" s="518">
        <f>IF(Registrering!$B$29="Prosjekter som foregår i UiOs lokaler",IF($B26="Teknisk/adm. bistand/Feltassistent",Q26*Tabeller!R$11,Q26*Tabeller!R$10),IF($B26="Teknisk/adm. bistand/Feltassistent",Q26*Tabeller!R$13,Q26*Tabeller!R$12))</f>
        <v>0</v>
      </c>
      <c r="GZ26" s="518">
        <f>IF(Registrering!$B$29="Prosjekter som foregår i UiOs lokaler",IF($B26="Teknisk/adm. bistand/Feltassistent",R26*Tabeller!S$11,R26*Tabeller!S$10),IF($B26="Teknisk/adm. bistand/Feltassistent",R26*Tabeller!S$13,R26*Tabeller!S$12))</f>
        <v>0</v>
      </c>
      <c r="HA26" s="518">
        <f>IF(Registrering!$B$29="Prosjekter som foregår i UiOs lokaler",IF($B26="Teknisk/adm. bistand/Feltassistent",S26*Tabeller!T$11,S26*Tabeller!T$10),IF($B26="Teknisk/adm. bistand/Feltassistent",S26*Tabeller!T$13,S26*Tabeller!T$12))</f>
        <v>0</v>
      </c>
      <c r="HB26" s="518">
        <f>IF(Registrering!$B$29="Prosjekter som foregår i UiOs lokaler",IF($B26="Teknisk/adm. bistand/Feltassistent",T26*Tabeller!U$11,T26*Tabeller!U$10),IF($B26="Teknisk/adm. bistand/Feltassistent",T26*Tabeller!U$13,T26*Tabeller!U$12))</f>
        <v>0</v>
      </c>
      <c r="HC26" s="518">
        <f>IF(Registrering!$B$29="Prosjekter som foregår i UiOs lokaler",IF($B26="Teknisk/adm. bistand/Feltassistent",U26*Tabeller!V$11,U26*Tabeller!V$10),IF($B26="Teknisk/adm. bistand/Feltassistent",U26*Tabeller!V$13,U26*Tabeller!V$12))</f>
        <v>0</v>
      </c>
    </row>
    <row r="27" spans="2:211" ht="15" x14ac:dyDescent="0.25">
      <c r="B27" s="235"/>
      <c r="C27" s="422">
        <f t="shared" si="356"/>
        <v>0</v>
      </c>
      <c r="D27" s="422">
        <f t="shared" si="357"/>
        <v>0</v>
      </c>
      <c r="E27" s="58">
        <f t="shared" si="358"/>
        <v>0</v>
      </c>
      <c r="F27" s="72" t="s">
        <v>18</v>
      </c>
      <c r="G27" s="596"/>
      <c r="H27" s="595"/>
      <c r="I27" s="597"/>
      <c r="J27" s="597"/>
      <c r="K27" s="597"/>
      <c r="L27" s="597"/>
      <c r="M27" s="597"/>
      <c r="N27" s="597"/>
      <c r="O27" s="597"/>
      <c r="P27" s="597"/>
      <c r="Q27" s="597"/>
      <c r="R27" s="597"/>
      <c r="S27" s="597"/>
      <c r="T27" s="597"/>
      <c r="U27" s="597"/>
      <c r="AE27" s="6">
        <f t="shared" si="375"/>
        <v>0</v>
      </c>
      <c r="AF27" s="6">
        <f>AE27*Tabeller!$I$49</f>
        <v>0</v>
      </c>
      <c r="AG27" s="6">
        <f t="shared" si="376"/>
        <v>0</v>
      </c>
      <c r="AH27" s="88">
        <f>AG27*Tabeller!$H$40</f>
        <v>0</v>
      </c>
      <c r="AI27" s="6">
        <f>SUM(AG27:AH27,AJ27)*Tabeller!$H$42</f>
        <v>0</v>
      </c>
      <c r="AJ27" s="6">
        <f>AF27*Tabeller!$H$41</f>
        <v>0</v>
      </c>
      <c r="AK27" s="6">
        <f t="shared" si="377"/>
        <v>0</v>
      </c>
      <c r="AL27" s="6">
        <f>AK27+(IF(B27="Teknisk adm bistand",Registrering!$E$51,Registrering!$B$51))</f>
        <v>0</v>
      </c>
      <c r="AM27" s="6">
        <f>AL27/Tabeller!$H$5</f>
        <v>0</v>
      </c>
      <c r="AN27" s="30"/>
      <c r="AP27" s="6">
        <f>((I27*Budsjett!$AK27))</f>
        <v>0</v>
      </c>
      <c r="AQ27" s="6">
        <f>((J27*Budsjett!$AK27)*(Tabeller!J$49))</f>
        <v>0</v>
      </c>
      <c r="AR27" s="6">
        <f>((K27*Budsjett!$AK27)*(Tabeller!K$49))</f>
        <v>0</v>
      </c>
      <c r="AS27" s="6">
        <f>((L27*Budsjett!$AK27)*(Tabeller!L$49))</f>
        <v>0</v>
      </c>
      <c r="AT27" s="6">
        <f>((M27*Budsjett!$AK27)*(Tabeller!M$49))</f>
        <v>0</v>
      </c>
      <c r="AU27" s="6">
        <f>((N27*Budsjett!$AK27)*(Tabeller!N$49))</f>
        <v>0</v>
      </c>
      <c r="AV27" s="6">
        <f>((O27*Budsjett!$AK27)*(Tabeller!O$49))</f>
        <v>0</v>
      </c>
      <c r="AW27" s="6">
        <f>((P27*Budsjett!$AK27)*(Tabeller!P$49))</f>
        <v>0</v>
      </c>
      <c r="AX27" s="6">
        <f>((Q27*Budsjett!$AK27)*(Tabeller!Q$49))</f>
        <v>0</v>
      </c>
      <c r="AY27" s="6">
        <f>((R27*Budsjett!$AK27)*(Tabeller!R$49))</f>
        <v>0</v>
      </c>
      <c r="AZ27" s="6">
        <f>((S27*Budsjett!$AK27)*(Tabeller!S$49))</f>
        <v>0</v>
      </c>
      <c r="BA27" s="6">
        <f>((T27*Budsjett!$AK27)*(Tabeller!T$49))</f>
        <v>0</v>
      </c>
      <c r="BB27" s="6">
        <f>((U27*Budsjett!$AK27)*(Tabeller!U$49))</f>
        <v>0</v>
      </c>
      <c r="BD27" s="6">
        <f t="shared" si="360"/>
        <v>0</v>
      </c>
      <c r="BE27" s="6">
        <f t="shared" ref="BE27" si="402">GR27</f>
        <v>0</v>
      </c>
      <c r="BF27" s="6">
        <f t="shared" ref="BF27" si="403">GS27</f>
        <v>0</v>
      </c>
      <c r="BG27" s="6">
        <f t="shared" ref="BG27" si="404">GT27</f>
        <v>0</v>
      </c>
      <c r="BH27" s="6">
        <f t="shared" ref="BH27" si="405">GU27</f>
        <v>0</v>
      </c>
      <c r="BI27" s="6">
        <f t="shared" ref="BI27" si="406">GV27</f>
        <v>0</v>
      </c>
      <c r="BJ27" s="6">
        <f t="shared" ref="BJ27" si="407">GW27</f>
        <v>0</v>
      </c>
      <c r="BK27" s="6">
        <f t="shared" ref="BK27" si="408">GX27</f>
        <v>0</v>
      </c>
      <c r="BL27" s="6">
        <f t="shared" ref="BL27" si="409">GY27</f>
        <v>0</v>
      </c>
      <c r="BM27" s="6">
        <f t="shared" ref="BM27" si="410">GZ27</f>
        <v>0</v>
      </c>
      <c r="BN27" s="6">
        <f t="shared" ref="BN27" si="411">HA27</f>
        <v>0</v>
      </c>
      <c r="BO27" s="6">
        <f t="shared" ref="BO27" si="412">HB27</f>
        <v>0</v>
      </c>
      <c r="BP27" s="6">
        <f t="shared" ref="BP27" si="413">HC27</f>
        <v>0</v>
      </c>
      <c r="BS27" s="6"/>
      <c r="BT27" s="6"/>
      <c r="BU27" s="6"/>
      <c r="BV27" s="6"/>
      <c r="BW27" s="6"/>
      <c r="BX27" s="6"/>
      <c r="BY27" s="6"/>
      <c r="BZ27" s="6"/>
      <c r="CA27" s="6"/>
      <c r="CB27" s="6"/>
      <c r="CC27" s="6"/>
      <c r="CD27" s="6"/>
      <c r="CE27" s="6"/>
      <c r="CH27" s="6">
        <f t="shared" ref="CH27" si="414">BD27</f>
        <v>0</v>
      </c>
      <c r="CI27" s="6">
        <f t="shared" ref="CI27" si="415">BE27</f>
        <v>0</v>
      </c>
      <c r="CJ27" s="6">
        <f t="shared" ref="CJ27" si="416">BF27</f>
        <v>0</v>
      </c>
      <c r="CK27" s="6">
        <f t="shared" ref="CK27" si="417">BG27</f>
        <v>0</v>
      </c>
      <c r="CL27" s="6">
        <f t="shared" ref="CL27" si="418">BH27</f>
        <v>0</v>
      </c>
      <c r="CM27" s="6">
        <f t="shared" ref="CM27" si="419">BI27</f>
        <v>0</v>
      </c>
      <c r="CN27" s="6">
        <f t="shared" ref="CN27" si="420">BJ27</f>
        <v>0</v>
      </c>
      <c r="CO27" s="6">
        <f t="shared" ref="CO27" si="421">BK27</f>
        <v>0</v>
      </c>
      <c r="CP27" s="6">
        <f t="shared" ref="CP27" si="422">BL27</f>
        <v>0</v>
      </c>
      <c r="CQ27" s="6">
        <f t="shared" ref="CQ27" si="423">BM27</f>
        <v>0</v>
      </c>
      <c r="CR27" s="6">
        <f t="shared" ref="CR27" si="424">BN27</f>
        <v>0</v>
      </c>
      <c r="CS27" s="6">
        <f t="shared" ref="CS27" si="425">BO27</f>
        <v>0</v>
      </c>
      <c r="CT27" s="6">
        <f t="shared" ref="CT27" si="426">BP27</f>
        <v>0</v>
      </c>
      <c r="CV27" s="47">
        <f t="shared" si="367"/>
        <v>0</v>
      </c>
      <c r="CW27" s="6"/>
      <c r="CX27" s="6"/>
      <c r="CY27" s="6"/>
      <c r="CZ27" s="6"/>
      <c r="DA27" s="6"/>
      <c r="DB27" s="6"/>
      <c r="DC27" s="6"/>
      <c r="DD27" s="6"/>
      <c r="DE27" s="6"/>
      <c r="DF27" s="6"/>
      <c r="DG27" s="6"/>
      <c r="DH27" s="6"/>
      <c r="DI27" s="6"/>
      <c r="DJ27" s="8">
        <f t="shared" si="378"/>
        <v>0</v>
      </c>
      <c r="DM27" s="47">
        <f t="shared" ref="DM27" si="427">CV27</f>
        <v>0</v>
      </c>
      <c r="DN27" s="6"/>
      <c r="DO27" s="6"/>
      <c r="DP27" s="6"/>
      <c r="DQ27" s="6"/>
      <c r="DR27" s="6"/>
      <c r="DS27" s="6"/>
      <c r="DT27" s="6"/>
      <c r="DU27" s="6"/>
      <c r="DV27" s="6"/>
      <c r="DW27" s="6"/>
      <c r="DX27" s="6"/>
      <c r="DY27" s="6"/>
      <c r="DZ27" s="6"/>
      <c r="EA27" s="8">
        <f t="shared" ref="EA27" si="428">SUM(DN27:DZ27)</f>
        <v>0</v>
      </c>
      <c r="EC27" s="47">
        <f t="shared" ref="EC27" si="429">DM27</f>
        <v>0</v>
      </c>
      <c r="ED27" s="6"/>
      <c r="EE27" s="6"/>
      <c r="EF27" s="6"/>
      <c r="EG27" s="6"/>
      <c r="EH27" s="6"/>
      <c r="EI27" s="6"/>
      <c r="EJ27" s="6"/>
      <c r="EK27" s="6"/>
      <c r="EL27" s="6"/>
      <c r="EM27" s="6"/>
      <c r="EN27" s="6"/>
      <c r="EO27" s="6"/>
      <c r="EP27" s="6"/>
      <c r="EQ27" s="8">
        <f t="shared" ref="EQ27" si="430">SUM(ED27:EP27)</f>
        <v>0</v>
      </c>
      <c r="ES27" s="47">
        <f t="shared" ref="ES27" si="431">EC27</f>
        <v>0</v>
      </c>
      <c r="ET27" s="6"/>
      <c r="EU27" s="6"/>
      <c r="EV27" s="6"/>
      <c r="EW27" s="6"/>
      <c r="EX27" s="6"/>
      <c r="EY27" s="6"/>
      <c r="EZ27" s="6"/>
      <c r="FA27" s="6"/>
      <c r="FB27" s="6"/>
      <c r="FC27" s="6"/>
      <c r="FD27" s="6"/>
      <c r="FE27" s="6"/>
      <c r="FF27" s="6"/>
      <c r="FG27" s="8">
        <f t="shared" ref="FG27" si="432">SUM(ET27:FF27)</f>
        <v>0</v>
      </c>
      <c r="FI27" s="47">
        <f t="shared" ref="FI27" si="433">ES27</f>
        <v>0</v>
      </c>
      <c r="FJ27" s="6"/>
      <c r="FK27" s="6"/>
      <c r="FL27" s="6"/>
      <c r="FM27" s="6"/>
      <c r="FN27" s="6"/>
      <c r="FO27" s="6"/>
      <c r="FP27" s="6"/>
      <c r="FQ27" s="6"/>
      <c r="FR27" s="6"/>
      <c r="FS27" s="6"/>
      <c r="FT27" s="6"/>
      <c r="FU27" s="6"/>
      <c r="FV27" s="6"/>
      <c r="FW27" s="8">
        <f t="shared" ref="FW27" si="434">SUM(FJ27:FV27)</f>
        <v>0</v>
      </c>
      <c r="FZ27" s="47">
        <f t="shared" ref="FZ27" si="435">FI27</f>
        <v>0</v>
      </c>
      <c r="GA27" s="6">
        <f t="shared" si="373"/>
        <v>0</v>
      </c>
      <c r="GB27" s="6">
        <f t="shared" si="373"/>
        <v>0</v>
      </c>
      <c r="GC27" s="6">
        <f t="shared" si="373"/>
        <v>0</v>
      </c>
      <c r="GD27" s="6">
        <f t="shared" si="373"/>
        <v>0</v>
      </c>
      <c r="GE27" s="6">
        <f t="shared" si="373"/>
        <v>0</v>
      </c>
      <c r="GF27" s="6">
        <f t="shared" si="373"/>
        <v>0</v>
      </c>
      <c r="GG27" s="6">
        <f t="shared" si="373"/>
        <v>0</v>
      </c>
      <c r="GH27" s="6">
        <f t="shared" si="373"/>
        <v>0</v>
      </c>
      <c r="GI27" s="6">
        <f t="shared" si="373"/>
        <v>0</v>
      </c>
      <c r="GJ27" s="6">
        <f t="shared" si="373"/>
        <v>0</v>
      </c>
      <c r="GK27" s="6">
        <f t="shared" si="373"/>
        <v>0</v>
      </c>
      <c r="GL27" s="6">
        <f t="shared" si="373"/>
        <v>0</v>
      </c>
      <c r="GM27" s="6">
        <f t="shared" si="373"/>
        <v>0</v>
      </c>
      <c r="GN27" s="8">
        <f t="shared" ref="GN27" si="436">SUM(GA27:GM27)</f>
        <v>0</v>
      </c>
      <c r="GQ27" s="518">
        <f>IF(Registrering!$B$29="Prosjekter som foregår i UiOs lokaler",IF($B27="Teknisk/adm. bistand/Feltassistent",I27*Tabeller!J$11,I27*Tabeller!J$10),IF($B27="Teknisk/adm. bistand/Feltassistent",I27*Tabeller!J$13,I27*Tabeller!J$12))</f>
        <v>0</v>
      </c>
      <c r="GR27" s="518">
        <f>IF(Registrering!$B$29="Prosjekter som foregår i UiOs lokaler",IF($B27="Teknisk/adm. bistand/Feltassistent",J27*Tabeller!K$11,J27*Tabeller!K$10),IF($B27="Teknisk/adm. bistand/Feltassistent",J27*Tabeller!K$13,J27*Tabeller!K$12))</f>
        <v>0</v>
      </c>
      <c r="GS27" s="518">
        <f>IF(Registrering!$B$29="Prosjekter som foregår i UiOs lokaler",IF($B27="Teknisk/adm. bistand/Feltassistent",K27*Tabeller!L$11,K27*Tabeller!L$10),IF($B27="Teknisk/adm. bistand/Feltassistent",K27*Tabeller!L$13,K27*Tabeller!L$12))</f>
        <v>0</v>
      </c>
      <c r="GT27" s="518">
        <f>IF(Registrering!$B$29="Prosjekter som foregår i UiOs lokaler",IF($B27="Teknisk/adm. bistand/Feltassistent",L27*Tabeller!M$11,L27*Tabeller!M$10),IF($B27="Teknisk/adm. bistand/Feltassistent",L27*Tabeller!M$13,L27*Tabeller!M$12))</f>
        <v>0</v>
      </c>
      <c r="GU27" s="518">
        <f>IF(Registrering!$B$29="Prosjekter som foregår i UiOs lokaler",IF($B27="Teknisk/adm. bistand/Feltassistent",M27*Tabeller!N$11,M27*Tabeller!N$10),IF($B27="Teknisk/adm. bistand/Feltassistent",M27*Tabeller!N$13,M27*Tabeller!N$12))</f>
        <v>0</v>
      </c>
      <c r="GV27" s="518">
        <f>IF(Registrering!$B$29="Prosjekter som foregår i UiOs lokaler",IF($B27="Teknisk/adm. bistand/Feltassistent",N27*Tabeller!O$11,N27*Tabeller!O$10),IF($B27="Teknisk/adm. bistand/Feltassistent",N27*Tabeller!O$13,N27*Tabeller!O$12))</f>
        <v>0</v>
      </c>
      <c r="GW27" s="518">
        <f>IF(Registrering!$B$29="Prosjekter som foregår i UiOs lokaler",IF($B27="Teknisk/adm. bistand/Feltassistent",O27*Tabeller!P$11,O27*Tabeller!P$10),IF($B27="Teknisk/adm. bistand/Feltassistent",O27*Tabeller!P$13,O27*Tabeller!P$12))</f>
        <v>0</v>
      </c>
      <c r="GX27" s="518">
        <f>IF(Registrering!$B$29="Prosjekter som foregår i UiOs lokaler",IF($B27="Teknisk/adm. bistand/Feltassistent",P27*Tabeller!Q$11,P27*Tabeller!Q$10),IF($B27="Teknisk/adm. bistand/Feltassistent",P27*Tabeller!Q$13,P27*Tabeller!Q$12))</f>
        <v>0</v>
      </c>
      <c r="GY27" s="518">
        <f>IF(Registrering!$B$29="Prosjekter som foregår i UiOs lokaler",IF($B27="Teknisk/adm. bistand/Feltassistent",Q27*Tabeller!R$11,Q27*Tabeller!R$10),IF($B27="Teknisk/adm. bistand/Feltassistent",Q27*Tabeller!R$13,Q27*Tabeller!R$12))</f>
        <v>0</v>
      </c>
      <c r="GZ27" s="518">
        <f>IF(Registrering!$B$29="Prosjekter som foregår i UiOs lokaler",IF($B27="Teknisk/adm. bistand/Feltassistent",R27*Tabeller!S$11,R27*Tabeller!S$10),IF($B27="Teknisk/adm. bistand/Feltassistent",R27*Tabeller!S$13,R27*Tabeller!S$12))</f>
        <v>0</v>
      </c>
      <c r="HA27" s="518">
        <f>IF(Registrering!$B$29="Prosjekter som foregår i UiOs lokaler",IF($B27="Teknisk/adm. bistand/Feltassistent",S27*Tabeller!T$11,S27*Tabeller!T$10),IF($B27="Teknisk/adm. bistand/Feltassistent",S27*Tabeller!T$13,S27*Tabeller!T$12))</f>
        <v>0</v>
      </c>
      <c r="HB27" s="518">
        <f>IF(Registrering!$B$29="Prosjekter som foregår i UiOs lokaler",IF($B27="Teknisk/adm. bistand/Feltassistent",T27*Tabeller!U$11,T27*Tabeller!U$10),IF($B27="Teknisk/adm. bistand/Feltassistent",T27*Tabeller!U$13,T27*Tabeller!U$12))</f>
        <v>0</v>
      </c>
      <c r="HC27" s="518">
        <f>IF(Registrering!$B$29="Prosjekter som foregår i UiOs lokaler",IF($B27="Teknisk/adm. bistand/Feltassistent",U27*Tabeller!V$11,U27*Tabeller!V$10),IF($B27="Teknisk/adm. bistand/Feltassistent",U27*Tabeller!V$13,U27*Tabeller!V$12))</f>
        <v>0</v>
      </c>
    </row>
    <row r="28" spans="2:211" ht="15" x14ac:dyDescent="0.25">
      <c r="B28" s="12" t="s">
        <v>93</v>
      </c>
      <c r="C28" s="16">
        <f>SUM(C22:C27)</f>
        <v>0</v>
      </c>
      <c r="D28" s="16">
        <f>SUM(D22:D27)</f>
        <v>0</v>
      </c>
      <c r="E28" s="57">
        <f>SUM(E22:E27)</f>
        <v>0</v>
      </c>
      <c r="F28" s="12"/>
      <c r="G28" s="12"/>
      <c r="H28" s="13"/>
      <c r="I28" s="56">
        <f t="shared" ref="I28:U28" si="437">SUM(I22:I27)</f>
        <v>0</v>
      </c>
      <c r="J28" s="56">
        <f t="shared" si="437"/>
        <v>0</v>
      </c>
      <c r="K28" s="56">
        <f t="shared" si="437"/>
        <v>0</v>
      </c>
      <c r="L28" s="56">
        <f t="shared" si="437"/>
        <v>0</v>
      </c>
      <c r="M28" s="56">
        <f t="shared" si="437"/>
        <v>0</v>
      </c>
      <c r="N28" s="56">
        <f t="shared" si="437"/>
        <v>0</v>
      </c>
      <c r="O28" s="56">
        <f t="shared" si="437"/>
        <v>0</v>
      </c>
      <c r="P28" s="56">
        <f t="shared" si="437"/>
        <v>0</v>
      </c>
      <c r="Q28" s="56">
        <f t="shared" si="437"/>
        <v>0</v>
      </c>
      <c r="R28" s="56">
        <f t="shared" si="437"/>
        <v>0</v>
      </c>
      <c r="S28" s="56">
        <f t="shared" si="437"/>
        <v>0</v>
      </c>
      <c r="T28" s="56">
        <f t="shared" si="437"/>
        <v>0</v>
      </c>
      <c r="U28" s="56">
        <f t="shared" si="437"/>
        <v>0</v>
      </c>
      <c r="AP28" s="8">
        <f t="shared" ref="AP28:BB28" si="438">SUM(AP22:AP27)</f>
        <v>0</v>
      </c>
      <c r="AQ28" s="8">
        <f t="shared" si="438"/>
        <v>0</v>
      </c>
      <c r="AR28" s="8">
        <f t="shared" si="438"/>
        <v>0</v>
      </c>
      <c r="AS28" s="8">
        <f t="shared" si="438"/>
        <v>0</v>
      </c>
      <c r="AT28" s="8">
        <f t="shared" si="438"/>
        <v>0</v>
      </c>
      <c r="AU28" s="8">
        <f t="shared" si="438"/>
        <v>0</v>
      </c>
      <c r="AV28" s="8">
        <f t="shared" si="438"/>
        <v>0</v>
      </c>
      <c r="AW28" s="8">
        <f t="shared" si="438"/>
        <v>0</v>
      </c>
      <c r="AX28" s="8">
        <f t="shared" si="438"/>
        <v>0</v>
      </c>
      <c r="AY28" s="8">
        <f t="shared" si="438"/>
        <v>0</v>
      </c>
      <c r="AZ28" s="8">
        <f t="shared" si="438"/>
        <v>0</v>
      </c>
      <c r="BA28" s="8">
        <f t="shared" si="438"/>
        <v>0</v>
      </c>
      <c r="BB28" s="8">
        <f t="shared" si="438"/>
        <v>0</v>
      </c>
      <c r="BC28" s="30">
        <f>SUM(AP28:BB28)</f>
        <v>0</v>
      </c>
      <c r="BD28" s="8">
        <f t="shared" ref="BD28:BP28" si="439">SUM(BD22:BD27)</f>
        <v>0</v>
      </c>
      <c r="BE28" s="8">
        <f t="shared" si="439"/>
        <v>0</v>
      </c>
      <c r="BF28" s="8">
        <f t="shared" si="439"/>
        <v>0</v>
      </c>
      <c r="BG28" s="8">
        <f t="shared" si="439"/>
        <v>0</v>
      </c>
      <c r="BH28" s="8">
        <f t="shared" si="439"/>
        <v>0</v>
      </c>
      <c r="BI28" s="8">
        <f t="shared" si="439"/>
        <v>0</v>
      </c>
      <c r="BJ28" s="8">
        <f t="shared" si="439"/>
        <v>0</v>
      </c>
      <c r="BK28" s="8">
        <f t="shared" si="439"/>
        <v>0</v>
      </c>
      <c r="BL28" s="8">
        <f t="shared" si="439"/>
        <v>0</v>
      </c>
      <c r="BM28" s="8">
        <f t="shared" si="439"/>
        <v>0</v>
      </c>
      <c r="BN28" s="8">
        <f t="shared" si="439"/>
        <v>0</v>
      </c>
      <c r="BO28" s="8">
        <f t="shared" si="439"/>
        <v>0</v>
      </c>
      <c r="BP28" s="8">
        <f t="shared" si="439"/>
        <v>0</v>
      </c>
      <c r="BQ28" s="22">
        <f>SUM(BD28:BP28)</f>
        <v>0</v>
      </c>
      <c r="BS28" s="8">
        <f t="shared" ref="BS28:CE28" si="440">SUM(BS22:BS27)</f>
        <v>0</v>
      </c>
      <c r="BT28" s="8">
        <f t="shared" si="440"/>
        <v>0</v>
      </c>
      <c r="BU28" s="8">
        <f t="shared" si="440"/>
        <v>0</v>
      </c>
      <c r="BV28" s="8">
        <f t="shared" si="440"/>
        <v>0</v>
      </c>
      <c r="BW28" s="8">
        <f t="shared" si="440"/>
        <v>0</v>
      </c>
      <c r="BX28" s="8">
        <f t="shared" si="440"/>
        <v>0</v>
      </c>
      <c r="BY28" s="8">
        <f t="shared" si="440"/>
        <v>0</v>
      </c>
      <c r="BZ28" s="8">
        <f t="shared" si="440"/>
        <v>0</v>
      </c>
      <c r="CA28" s="8">
        <f t="shared" si="440"/>
        <v>0</v>
      </c>
      <c r="CB28" s="8">
        <f t="shared" si="440"/>
        <v>0</v>
      </c>
      <c r="CC28" s="8">
        <f t="shared" si="440"/>
        <v>0</v>
      </c>
      <c r="CD28" s="8">
        <f t="shared" si="440"/>
        <v>0</v>
      </c>
      <c r="CE28" s="8">
        <f t="shared" si="440"/>
        <v>0</v>
      </c>
      <c r="CH28" s="8">
        <f t="shared" ref="CH28:CT28" si="441">SUM(CH22:CH27)</f>
        <v>0</v>
      </c>
      <c r="CI28" s="8">
        <f t="shared" si="441"/>
        <v>0</v>
      </c>
      <c r="CJ28" s="8">
        <f t="shared" si="441"/>
        <v>0</v>
      </c>
      <c r="CK28" s="8">
        <f t="shared" si="441"/>
        <v>0</v>
      </c>
      <c r="CL28" s="8">
        <f t="shared" si="441"/>
        <v>0</v>
      </c>
      <c r="CM28" s="8">
        <f t="shared" si="441"/>
        <v>0</v>
      </c>
      <c r="CN28" s="8">
        <f t="shared" si="441"/>
        <v>0</v>
      </c>
      <c r="CO28" s="8">
        <f t="shared" si="441"/>
        <v>0</v>
      </c>
      <c r="CP28" s="8">
        <f t="shared" si="441"/>
        <v>0</v>
      </c>
      <c r="CQ28" s="8">
        <f t="shared" si="441"/>
        <v>0</v>
      </c>
      <c r="CR28" s="8">
        <f t="shared" si="441"/>
        <v>0</v>
      </c>
      <c r="CS28" s="8">
        <f t="shared" si="441"/>
        <v>0</v>
      </c>
      <c r="CT28" s="8">
        <f t="shared" si="441"/>
        <v>0</v>
      </c>
      <c r="CV28" s="47" t="str">
        <f t="shared" si="367"/>
        <v xml:space="preserve">Sum frikjøp art 5896 </v>
      </c>
      <c r="CW28" s="6"/>
      <c r="CX28" s="6"/>
      <c r="CY28" s="6"/>
      <c r="CZ28" s="6"/>
      <c r="DA28" s="6"/>
      <c r="DB28" s="6"/>
      <c r="DC28" s="6"/>
      <c r="DD28" s="6"/>
      <c r="DE28" s="6"/>
      <c r="DF28" s="6"/>
      <c r="DG28" s="6"/>
      <c r="DH28" s="6"/>
      <c r="DI28" s="6"/>
      <c r="DJ28" s="8">
        <f t="shared" si="378"/>
        <v>0</v>
      </c>
      <c r="DM28" s="47" t="str">
        <f t="shared" si="368"/>
        <v xml:space="preserve">Sum frikjøp art 5896 </v>
      </c>
      <c r="DN28" s="6"/>
      <c r="DO28" s="6"/>
      <c r="DP28" s="6"/>
      <c r="DQ28" s="6"/>
      <c r="DR28" s="6"/>
      <c r="DS28" s="6"/>
      <c r="DT28" s="6"/>
      <c r="DU28" s="6"/>
      <c r="DV28" s="6"/>
      <c r="DW28" s="6"/>
      <c r="DX28" s="6"/>
      <c r="DY28" s="6"/>
      <c r="DZ28" s="6"/>
      <c r="EA28" s="8">
        <f t="shared" si="369"/>
        <v>0</v>
      </c>
      <c r="EC28" s="47" t="str">
        <f t="shared" si="58"/>
        <v xml:space="preserve">Sum frikjøp art 5896 </v>
      </c>
      <c r="ED28" s="6"/>
      <c r="EE28" s="6"/>
      <c r="EF28" s="6"/>
      <c r="EG28" s="6"/>
      <c r="EH28" s="6"/>
      <c r="EI28" s="6"/>
      <c r="EJ28" s="6"/>
      <c r="EK28" s="6"/>
      <c r="EL28" s="6"/>
      <c r="EM28" s="6"/>
      <c r="EN28" s="6"/>
      <c r="EO28" s="6"/>
      <c r="EP28" s="6"/>
      <c r="EQ28" s="8">
        <f t="shared" si="370"/>
        <v>0</v>
      </c>
      <c r="ES28" s="47" t="str">
        <f t="shared" si="60"/>
        <v xml:space="preserve">Sum frikjøp art 5896 </v>
      </c>
      <c r="ET28" s="6"/>
      <c r="EU28" s="6"/>
      <c r="EV28" s="6"/>
      <c r="EW28" s="6"/>
      <c r="EX28" s="6"/>
      <c r="EY28" s="6"/>
      <c r="EZ28" s="6"/>
      <c r="FA28" s="6"/>
      <c r="FB28" s="6"/>
      <c r="FC28" s="6"/>
      <c r="FD28" s="6"/>
      <c r="FE28" s="6"/>
      <c r="FF28" s="6"/>
      <c r="FG28" s="8">
        <f t="shared" si="371"/>
        <v>0</v>
      </c>
      <c r="FI28" s="47" t="str">
        <f t="shared" si="62"/>
        <v xml:space="preserve">Sum frikjøp art 5896 </v>
      </c>
      <c r="FJ28" s="6"/>
      <c r="FK28" s="6"/>
      <c r="FL28" s="6"/>
      <c r="FM28" s="6"/>
      <c r="FN28" s="6"/>
      <c r="FO28" s="6"/>
      <c r="FP28" s="6"/>
      <c r="FQ28" s="6"/>
      <c r="FR28" s="6"/>
      <c r="FS28" s="6"/>
      <c r="FT28" s="6"/>
      <c r="FU28" s="6"/>
      <c r="FV28" s="6"/>
      <c r="FW28" s="8">
        <f t="shared" si="372"/>
        <v>0</v>
      </c>
      <c r="FZ28" s="47" t="str">
        <f t="shared" si="50"/>
        <v xml:space="preserve">Sum frikjøp art 5896 </v>
      </c>
      <c r="GA28" s="8">
        <f t="shared" ref="GA28:GM28" si="442">SUM(GA22:GA27)</f>
        <v>0</v>
      </c>
      <c r="GB28" s="8">
        <f t="shared" si="442"/>
        <v>0</v>
      </c>
      <c r="GC28" s="8">
        <f t="shared" si="442"/>
        <v>0</v>
      </c>
      <c r="GD28" s="8">
        <f t="shared" si="442"/>
        <v>0</v>
      </c>
      <c r="GE28" s="8">
        <f t="shared" si="442"/>
        <v>0</v>
      </c>
      <c r="GF28" s="8">
        <f t="shared" si="442"/>
        <v>0</v>
      </c>
      <c r="GG28" s="8">
        <f t="shared" si="442"/>
        <v>0</v>
      </c>
      <c r="GH28" s="8">
        <f t="shared" si="442"/>
        <v>0</v>
      </c>
      <c r="GI28" s="8">
        <f t="shared" si="442"/>
        <v>0</v>
      </c>
      <c r="GJ28" s="8">
        <f t="shared" si="442"/>
        <v>0</v>
      </c>
      <c r="GK28" s="8">
        <f t="shared" si="442"/>
        <v>0</v>
      </c>
      <c r="GL28" s="8">
        <f t="shared" si="442"/>
        <v>0</v>
      </c>
      <c r="GM28" s="8">
        <f t="shared" si="442"/>
        <v>0</v>
      </c>
      <c r="GN28" s="8">
        <f t="shared" si="374"/>
        <v>0</v>
      </c>
      <c r="GQ28" s="517">
        <f t="shared" ref="GQ28:HC28" si="443">SUM(GQ22:GQ27)</f>
        <v>0</v>
      </c>
      <c r="GR28" s="517">
        <f t="shared" si="443"/>
        <v>0</v>
      </c>
      <c r="GS28" s="517">
        <f t="shared" si="443"/>
        <v>0</v>
      </c>
      <c r="GT28" s="517">
        <f t="shared" si="443"/>
        <v>0</v>
      </c>
      <c r="GU28" s="517">
        <f t="shared" si="443"/>
        <v>0</v>
      </c>
      <c r="GV28" s="517">
        <f t="shared" si="443"/>
        <v>0</v>
      </c>
      <c r="GW28" s="517">
        <f t="shared" si="443"/>
        <v>0</v>
      </c>
      <c r="GX28" s="517">
        <f t="shared" si="443"/>
        <v>0</v>
      </c>
      <c r="GY28" s="517">
        <f t="shared" si="443"/>
        <v>0</v>
      </c>
      <c r="GZ28" s="517">
        <f t="shared" si="443"/>
        <v>0</v>
      </c>
      <c r="HA28" s="517">
        <f t="shared" si="443"/>
        <v>0</v>
      </c>
      <c r="HB28" s="517">
        <f t="shared" si="443"/>
        <v>0</v>
      </c>
      <c r="HC28" s="517">
        <f t="shared" si="443"/>
        <v>0</v>
      </c>
    </row>
    <row r="29" spans="2:211" ht="21" x14ac:dyDescent="0.35">
      <c r="B29" s="28"/>
      <c r="F29" s="24"/>
      <c r="G29" s="24"/>
      <c r="H29" s="28"/>
      <c r="I29" s="29" t="s">
        <v>94</v>
      </c>
      <c r="CX29" s="22"/>
      <c r="EC29" s="47">
        <f t="shared" si="58"/>
        <v>0</v>
      </c>
      <c r="ES29" s="47">
        <f t="shared" si="60"/>
        <v>0</v>
      </c>
      <c r="FI29" s="47">
        <f t="shared" si="62"/>
        <v>0</v>
      </c>
      <c r="FZ29" s="47">
        <f t="shared" si="50"/>
        <v>0</v>
      </c>
      <c r="GQ29" s="519"/>
      <c r="GR29" s="519"/>
      <c r="GS29" s="519"/>
      <c r="GT29" s="519"/>
      <c r="GU29" s="519"/>
      <c r="GV29" s="519"/>
      <c r="GW29" s="519"/>
      <c r="GX29" s="519"/>
      <c r="GY29" s="519"/>
      <c r="GZ29" s="519"/>
      <c r="HA29" s="519"/>
      <c r="HB29" s="519"/>
      <c r="HC29" s="519"/>
    </row>
    <row r="30" spans="2:211" ht="15" x14ac:dyDescent="0.25">
      <c r="B30" s="70" t="s">
        <v>95</v>
      </c>
      <c r="C30" s="276" t="s">
        <v>69</v>
      </c>
      <c r="D30" s="276" t="s">
        <v>70</v>
      </c>
      <c r="E30" s="276" t="s">
        <v>71</v>
      </c>
      <c r="F30" s="274" t="s">
        <v>72</v>
      </c>
      <c r="G30" s="274" t="s">
        <v>73</v>
      </c>
      <c r="H30" s="274" t="s">
        <v>74</v>
      </c>
      <c r="I30" s="275">
        <f t="shared" ref="I30:U30" si="444">I21</f>
        <v>2025</v>
      </c>
      <c r="J30" s="275">
        <f t="shared" si="444"/>
        <v>2026</v>
      </c>
      <c r="K30" s="275">
        <f t="shared" si="444"/>
        <v>2027</v>
      </c>
      <c r="L30" s="275">
        <f t="shared" si="444"/>
        <v>2028</v>
      </c>
      <c r="M30" s="275">
        <f t="shared" si="444"/>
        <v>2029</v>
      </c>
      <c r="N30" s="275">
        <f t="shared" si="444"/>
        <v>2030</v>
      </c>
      <c r="O30" s="275">
        <f t="shared" si="444"/>
        <v>2031</v>
      </c>
      <c r="P30" s="275">
        <f t="shared" si="444"/>
        <v>2032</v>
      </c>
      <c r="Q30" s="275">
        <f t="shared" si="444"/>
        <v>2033</v>
      </c>
      <c r="R30" s="275">
        <f t="shared" si="444"/>
        <v>2034</v>
      </c>
      <c r="S30" s="275">
        <f t="shared" si="444"/>
        <v>2035</v>
      </c>
      <c r="T30" s="275">
        <f t="shared" si="444"/>
        <v>2036</v>
      </c>
      <c r="U30" s="275">
        <f t="shared" si="444"/>
        <v>2037</v>
      </c>
      <c r="AE30" s="31" t="s">
        <v>75</v>
      </c>
      <c r="AF30" s="31" t="s">
        <v>76</v>
      </c>
      <c r="AG30" s="31" t="s">
        <v>77</v>
      </c>
      <c r="AH30" s="31" t="s">
        <v>78</v>
      </c>
      <c r="AI30" s="31" t="s">
        <v>79</v>
      </c>
      <c r="AJ30" s="31" t="s">
        <v>80</v>
      </c>
      <c r="AK30" s="31" t="s">
        <v>81</v>
      </c>
      <c r="AL30" s="31" t="s">
        <v>82</v>
      </c>
      <c r="AM30" s="31" t="s">
        <v>83</v>
      </c>
      <c r="AP30" s="8">
        <f t="shared" ref="AP30:BB30" si="445">I30</f>
        <v>2025</v>
      </c>
      <c r="AQ30" s="8">
        <f t="shared" si="445"/>
        <v>2026</v>
      </c>
      <c r="AR30" s="8">
        <f t="shared" si="445"/>
        <v>2027</v>
      </c>
      <c r="AS30" s="8">
        <f t="shared" si="445"/>
        <v>2028</v>
      </c>
      <c r="AT30" s="8">
        <f t="shared" si="445"/>
        <v>2029</v>
      </c>
      <c r="AU30" s="8">
        <f t="shared" si="445"/>
        <v>2030</v>
      </c>
      <c r="AV30" s="8">
        <f t="shared" si="445"/>
        <v>2031</v>
      </c>
      <c r="AW30" s="8">
        <f t="shared" si="445"/>
        <v>2032</v>
      </c>
      <c r="AX30" s="8">
        <f t="shared" si="445"/>
        <v>2033</v>
      </c>
      <c r="AY30" s="8">
        <f t="shared" si="445"/>
        <v>2034</v>
      </c>
      <c r="AZ30" s="8">
        <f t="shared" si="445"/>
        <v>2035</v>
      </c>
      <c r="BA30" s="8">
        <f t="shared" si="445"/>
        <v>2036</v>
      </c>
      <c r="BB30" s="8">
        <f t="shared" si="445"/>
        <v>2037</v>
      </c>
      <c r="BD30" s="6">
        <f t="shared" ref="BD30:BM30" si="446">AP30</f>
        <v>2025</v>
      </c>
      <c r="BE30" s="6">
        <f t="shared" si="446"/>
        <v>2026</v>
      </c>
      <c r="BF30" s="6">
        <f t="shared" si="446"/>
        <v>2027</v>
      </c>
      <c r="BG30" s="6">
        <f t="shared" si="446"/>
        <v>2028</v>
      </c>
      <c r="BH30" s="6">
        <f t="shared" si="446"/>
        <v>2029</v>
      </c>
      <c r="BI30" s="6">
        <f t="shared" si="446"/>
        <v>2030</v>
      </c>
      <c r="BJ30" s="6">
        <f t="shared" si="446"/>
        <v>2031</v>
      </c>
      <c r="BK30" s="6">
        <f t="shared" si="446"/>
        <v>2032</v>
      </c>
      <c r="BL30" s="6">
        <f t="shared" si="446"/>
        <v>2033</v>
      </c>
      <c r="BM30" s="6">
        <f t="shared" si="446"/>
        <v>2034</v>
      </c>
      <c r="BN30" s="6">
        <f t="shared" ref="BN30:BP30" si="447">AZ30</f>
        <v>2035</v>
      </c>
      <c r="BO30" s="6">
        <f t="shared" si="447"/>
        <v>2036</v>
      </c>
      <c r="BP30" s="6">
        <f t="shared" si="447"/>
        <v>2037</v>
      </c>
      <c r="BS30" s="8">
        <f t="shared" ref="BS30:CA30" si="448">BD30</f>
        <v>2025</v>
      </c>
      <c r="BT30" s="8">
        <f t="shared" si="448"/>
        <v>2026</v>
      </c>
      <c r="BU30" s="8">
        <f t="shared" si="448"/>
        <v>2027</v>
      </c>
      <c r="BV30" s="8">
        <f t="shared" si="448"/>
        <v>2028</v>
      </c>
      <c r="BW30" s="8">
        <f t="shared" si="448"/>
        <v>2029</v>
      </c>
      <c r="BX30" s="8">
        <f t="shared" si="448"/>
        <v>2030</v>
      </c>
      <c r="BY30" s="8">
        <f t="shared" si="448"/>
        <v>2031</v>
      </c>
      <c r="BZ30" s="8">
        <f t="shared" si="448"/>
        <v>2032</v>
      </c>
      <c r="CA30" s="8">
        <f t="shared" si="448"/>
        <v>2033</v>
      </c>
      <c r="CB30" s="8">
        <f t="shared" ref="CB30" si="449">BM30</f>
        <v>2034</v>
      </c>
      <c r="CC30" s="8">
        <f t="shared" ref="CC30" si="450">BN30</f>
        <v>2035</v>
      </c>
      <c r="CD30" s="8">
        <f t="shared" ref="CD30" si="451">BO30</f>
        <v>2036</v>
      </c>
      <c r="CE30" s="8">
        <f t="shared" ref="CE30" si="452">BP30</f>
        <v>2037</v>
      </c>
      <c r="CH30" s="8">
        <f t="shared" ref="CH30:CQ30" si="453">CW30</f>
        <v>2025</v>
      </c>
      <c r="CI30" s="8">
        <f t="shared" si="453"/>
        <v>2026</v>
      </c>
      <c r="CJ30" s="8">
        <f t="shared" si="453"/>
        <v>2027</v>
      </c>
      <c r="CK30" s="8">
        <f t="shared" si="453"/>
        <v>2028</v>
      </c>
      <c r="CL30" s="8">
        <f t="shared" si="453"/>
        <v>2029</v>
      </c>
      <c r="CM30" s="8">
        <f t="shared" si="453"/>
        <v>2030</v>
      </c>
      <c r="CN30" s="8">
        <f t="shared" si="453"/>
        <v>2031</v>
      </c>
      <c r="CO30" s="8">
        <f t="shared" si="453"/>
        <v>2032</v>
      </c>
      <c r="CP30" s="8">
        <f t="shared" si="453"/>
        <v>2033</v>
      </c>
      <c r="CQ30" s="8">
        <f t="shared" si="453"/>
        <v>2034</v>
      </c>
      <c r="CR30" s="8">
        <f t="shared" ref="CR30" si="454">DG30</f>
        <v>2035</v>
      </c>
      <c r="CS30" s="8">
        <f t="shared" ref="CS30" si="455">DH30</f>
        <v>2036</v>
      </c>
      <c r="CT30" s="8">
        <f t="shared" ref="CT30" si="456">DI30</f>
        <v>2037</v>
      </c>
      <c r="CV30" s="47"/>
      <c r="CW30" s="8">
        <f t="shared" ref="CW30:DF30" si="457">BS30</f>
        <v>2025</v>
      </c>
      <c r="CX30" s="8">
        <f t="shared" si="457"/>
        <v>2026</v>
      </c>
      <c r="CY30" s="8">
        <f t="shared" si="457"/>
        <v>2027</v>
      </c>
      <c r="CZ30" s="8">
        <f t="shared" si="457"/>
        <v>2028</v>
      </c>
      <c r="DA30" s="8">
        <f t="shared" si="457"/>
        <v>2029</v>
      </c>
      <c r="DB30" s="8">
        <f t="shared" si="457"/>
        <v>2030</v>
      </c>
      <c r="DC30" s="8">
        <f t="shared" si="457"/>
        <v>2031</v>
      </c>
      <c r="DD30" s="8">
        <f t="shared" si="457"/>
        <v>2032</v>
      </c>
      <c r="DE30" s="8">
        <f t="shared" si="457"/>
        <v>2033</v>
      </c>
      <c r="DF30" s="8">
        <f t="shared" si="457"/>
        <v>2034</v>
      </c>
      <c r="DG30" s="8">
        <f t="shared" ref="DG30:DI30" si="458">CC30</f>
        <v>2035</v>
      </c>
      <c r="DH30" s="8">
        <f t="shared" si="458"/>
        <v>2036</v>
      </c>
      <c r="DI30" s="8">
        <f t="shared" si="458"/>
        <v>2037</v>
      </c>
      <c r="DJ30" s="8" t="s">
        <v>84</v>
      </c>
      <c r="DM30" s="47"/>
      <c r="DN30" s="8">
        <f t="shared" ref="DN30:DW30" si="459">BS30</f>
        <v>2025</v>
      </c>
      <c r="DO30" s="8">
        <f t="shared" si="459"/>
        <v>2026</v>
      </c>
      <c r="DP30" s="8">
        <f t="shared" si="459"/>
        <v>2027</v>
      </c>
      <c r="DQ30" s="8">
        <f t="shared" si="459"/>
        <v>2028</v>
      </c>
      <c r="DR30" s="8">
        <f t="shared" si="459"/>
        <v>2029</v>
      </c>
      <c r="DS30" s="8">
        <f t="shared" si="459"/>
        <v>2030</v>
      </c>
      <c r="DT30" s="8">
        <f t="shared" si="459"/>
        <v>2031</v>
      </c>
      <c r="DU30" s="8">
        <f t="shared" si="459"/>
        <v>2032</v>
      </c>
      <c r="DV30" s="8">
        <f t="shared" si="459"/>
        <v>2033</v>
      </c>
      <c r="DW30" s="8">
        <f t="shared" si="459"/>
        <v>2034</v>
      </c>
      <c r="DX30" s="8">
        <f t="shared" ref="DX30" si="460">CC30</f>
        <v>2035</v>
      </c>
      <c r="DY30" s="8">
        <f t="shared" ref="DY30" si="461">CD30</f>
        <v>2036</v>
      </c>
      <c r="DZ30" s="8">
        <f t="shared" ref="DZ30" si="462">CE30</f>
        <v>2037</v>
      </c>
      <c r="EA30" s="8" t="str">
        <f>EA3</f>
        <v>Totalt</v>
      </c>
      <c r="EC30" s="47">
        <f t="shared" si="58"/>
        <v>0</v>
      </c>
      <c r="ED30" s="8">
        <f t="shared" ref="ED30:EQ30" si="463">ED21</f>
        <v>2025</v>
      </c>
      <c r="EE30" s="8">
        <f t="shared" si="463"/>
        <v>2026</v>
      </c>
      <c r="EF30" s="8">
        <f t="shared" si="463"/>
        <v>2027</v>
      </c>
      <c r="EG30" s="8">
        <f t="shared" si="463"/>
        <v>2028</v>
      </c>
      <c r="EH30" s="8">
        <f t="shared" si="463"/>
        <v>2029</v>
      </c>
      <c r="EI30" s="8">
        <f t="shared" si="463"/>
        <v>2030</v>
      </c>
      <c r="EJ30" s="8">
        <f t="shared" si="463"/>
        <v>2031</v>
      </c>
      <c r="EK30" s="8">
        <f t="shared" si="463"/>
        <v>2032</v>
      </c>
      <c r="EL30" s="8">
        <f t="shared" si="463"/>
        <v>2033</v>
      </c>
      <c r="EM30" s="8">
        <f t="shared" si="463"/>
        <v>2034</v>
      </c>
      <c r="EN30" s="8">
        <f t="shared" si="463"/>
        <v>2035</v>
      </c>
      <c r="EO30" s="8">
        <f t="shared" si="463"/>
        <v>2036</v>
      </c>
      <c r="EP30" s="8">
        <f t="shared" si="463"/>
        <v>2037</v>
      </c>
      <c r="EQ30" s="8" t="str">
        <f t="shared" si="463"/>
        <v>Totalt</v>
      </c>
      <c r="ES30" s="47">
        <f t="shared" si="60"/>
        <v>0</v>
      </c>
      <c r="ET30" s="8">
        <f t="shared" ref="ET30:FG30" si="464">ET21</f>
        <v>2025</v>
      </c>
      <c r="EU30" s="8">
        <f t="shared" si="464"/>
        <v>2026</v>
      </c>
      <c r="EV30" s="8">
        <f t="shared" si="464"/>
        <v>2027</v>
      </c>
      <c r="EW30" s="8">
        <f t="shared" si="464"/>
        <v>2028</v>
      </c>
      <c r="EX30" s="8">
        <f t="shared" si="464"/>
        <v>2029</v>
      </c>
      <c r="EY30" s="8">
        <f t="shared" si="464"/>
        <v>2030</v>
      </c>
      <c r="EZ30" s="8">
        <f t="shared" si="464"/>
        <v>2031</v>
      </c>
      <c r="FA30" s="8">
        <f t="shared" si="464"/>
        <v>2032</v>
      </c>
      <c r="FB30" s="8">
        <f t="shared" si="464"/>
        <v>2033</v>
      </c>
      <c r="FC30" s="8">
        <f t="shared" si="464"/>
        <v>2034</v>
      </c>
      <c r="FD30" s="8">
        <f t="shared" si="464"/>
        <v>2035</v>
      </c>
      <c r="FE30" s="8">
        <f t="shared" si="464"/>
        <v>2036</v>
      </c>
      <c r="FF30" s="8">
        <f t="shared" si="464"/>
        <v>2037</v>
      </c>
      <c r="FG30" s="8" t="str">
        <f t="shared" si="464"/>
        <v>Totalt</v>
      </c>
      <c r="FI30" s="47">
        <f t="shared" si="62"/>
        <v>0</v>
      </c>
      <c r="FJ30" s="8">
        <f t="shared" ref="FJ30:FW30" si="465">FJ21</f>
        <v>2025</v>
      </c>
      <c r="FK30" s="8">
        <f t="shared" si="465"/>
        <v>2026</v>
      </c>
      <c r="FL30" s="8">
        <f t="shared" si="465"/>
        <v>2027</v>
      </c>
      <c r="FM30" s="8">
        <f t="shared" si="465"/>
        <v>2028</v>
      </c>
      <c r="FN30" s="8">
        <f t="shared" si="465"/>
        <v>2029</v>
      </c>
      <c r="FO30" s="8">
        <f t="shared" si="465"/>
        <v>2030</v>
      </c>
      <c r="FP30" s="8">
        <f t="shared" si="465"/>
        <v>2031</v>
      </c>
      <c r="FQ30" s="8">
        <f t="shared" si="465"/>
        <v>2032</v>
      </c>
      <c r="FR30" s="8">
        <f t="shared" si="465"/>
        <v>2033</v>
      </c>
      <c r="FS30" s="8">
        <f t="shared" si="465"/>
        <v>2034</v>
      </c>
      <c r="FT30" s="8">
        <f t="shared" si="465"/>
        <v>2035</v>
      </c>
      <c r="FU30" s="8">
        <f t="shared" si="465"/>
        <v>2036</v>
      </c>
      <c r="FV30" s="8">
        <f t="shared" si="465"/>
        <v>2037</v>
      </c>
      <c r="FW30" s="8" t="str">
        <f t="shared" si="465"/>
        <v>Totalt</v>
      </c>
      <c r="FZ30" s="47">
        <f t="shared" si="50"/>
        <v>0</v>
      </c>
      <c r="GA30" s="8">
        <f t="shared" ref="GA30:GN30" si="466">GA21</f>
        <v>2025</v>
      </c>
      <c r="GB30" s="8">
        <f t="shared" si="466"/>
        <v>2026</v>
      </c>
      <c r="GC30" s="8">
        <f t="shared" si="466"/>
        <v>2027</v>
      </c>
      <c r="GD30" s="8">
        <f t="shared" si="466"/>
        <v>2028</v>
      </c>
      <c r="GE30" s="8">
        <f t="shared" si="466"/>
        <v>2029</v>
      </c>
      <c r="GF30" s="8">
        <f t="shared" si="466"/>
        <v>2030</v>
      </c>
      <c r="GG30" s="8">
        <f t="shared" si="466"/>
        <v>2031</v>
      </c>
      <c r="GH30" s="8">
        <f t="shared" si="466"/>
        <v>2032</v>
      </c>
      <c r="GI30" s="8">
        <f t="shared" si="466"/>
        <v>2033</v>
      </c>
      <c r="GJ30" s="8">
        <f t="shared" si="466"/>
        <v>2034</v>
      </c>
      <c r="GK30" s="8">
        <f t="shared" si="466"/>
        <v>2035</v>
      </c>
      <c r="GL30" s="8">
        <f t="shared" si="466"/>
        <v>2036</v>
      </c>
      <c r="GM30" s="8">
        <f t="shared" si="466"/>
        <v>2037</v>
      </c>
      <c r="GN30" s="8" t="str">
        <f t="shared" si="466"/>
        <v>Totalt</v>
      </c>
      <c r="GQ30" s="518">
        <f t="shared" ref="GQ30:GZ30" si="467">AP30</f>
        <v>2025</v>
      </c>
      <c r="GR30" s="518">
        <f t="shared" si="467"/>
        <v>2026</v>
      </c>
      <c r="GS30" s="518">
        <f t="shared" si="467"/>
        <v>2027</v>
      </c>
      <c r="GT30" s="518">
        <f t="shared" si="467"/>
        <v>2028</v>
      </c>
      <c r="GU30" s="518">
        <f t="shared" si="467"/>
        <v>2029</v>
      </c>
      <c r="GV30" s="518">
        <f t="shared" si="467"/>
        <v>2030</v>
      </c>
      <c r="GW30" s="518">
        <f t="shared" si="467"/>
        <v>2031</v>
      </c>
      <c r="GX30" s="518">
        <f t="shared" si="467"/>
        <v>2032</v>
      </c>
      <c r="GY30" s="518">
        <f t="shared" si="467"/>
        <v>2033</v>
      </c>
      <c r="GZ30" s="518">
        <f t="shared" si="467"/>
        <v>2034</v>
      </c>
      <c r="HA30" s="518">
        <f t="shared" ref="HA30" si="468">AZ30</f>
        <v>2035</v>
      </c>
      <c r="HB30" s="518">
        <f t="shared" ref="HB30" si="469">BA30</f>
        <v>2036</v>
      </c>
      <c r="HC30" s="518">
        <f t="shared" ref="HC30" si="470">BB30</f>
        <v>2037</v>
      </c>
    </row>
    <row r="31" spans="2:211" ht="15" x14ac:dyDescent="0.25">
      <c r="B31" s="235"/>
      <c r="C31" s="422">
        <f>IF(Registrering!$B$28="Fast beløp",0,IF(Registrering!$B$28="Sats for ekst. fin. overhead",0,DJ31))</f>
        <v>0</v>
      </c>
      <c r="D31" s="422">
        <f>SUM(AP31:BB31)</f>
        <v>0</v>
      </c>
      <c r="E31" s="327">
        <f>SUM(I31:U31)/Tabeller!$H$5</f>
        <v>0</v>
      </c>
      <c r="F31" s="595"/>
      <c r="G31" s="598"/>
      <c r="H31" s="595"/>
      <c r="I31" s="599"/>
      <c r="J31" s="599"/>
      <c r="K31" s="599"/>
      <c r="L31" s="599"/>
      <c r="M31" s="599"/>
      <c r="N31" s="599"/>
      <c r="O31" s="599"/>
      <c r="P31" s="599"/>
      <c r="Q31" s="599"/>
      <c r="R31" s="599"/>
      <c r="S31" s="599"/>
      <c r="T31" s="599"/>
      <c r="U31" s="599"/>
      <c r="AE31" s="6">
        <f>G31</f>
        <v>0</v>
      </c>
      <c r="AF31" s="6">
        <f>AE31*Tabeller!$I$49</f>
        <v>0</v>
      </c>
      <c r="AG31" s="6">
        <f t="shared" ref="AG31:AG34" si="471">IF(AE31&gt;0,(AF31-400)/52*47,0)</f>
        <v>0</v>
      </c>
      <c r="AH31" s="88">
        <f>AG31*Tabeller!$H$40</f>
        <v>0</v>
      </c>
      <c r="AI31" s="6">
        <f>SUM(AG31:AH31,AJ31)*Tabeller!$H$42</f>
        <v>0</v>
      </c>
      <c r="AJ31" s="6">
        <f>AF31*Tabeller!$H$41</f>
        <v>0</v>
      </c>
      <c r="AK31" s="6">
        <f t="shared" ref="AK31" si="472">SUM(AG31:AJ31)</f>
        <v>0</v>
      </c>
      <c r="AL31" s="6">
        <f>AK31+(IF(B31="Teknisk adm bistand",Registrering!$E$51,Registrering!$B$51))</f>
        <v>0</v>
      </c>
      <c r="AM31" s="6">
        <f>AK31/Tabeller!$H$5</f>
        <v>0</v>
      </c>
      <c r="AP31" s="6">
        <f>((I31*Budsjett!$AM31)*(Tabeller!I$51))</f>
        <v>0</v>
      </c>
      <c r="AQ31" s="6">
        <f>((J31*Budsjett!$AM31)*(Tabeller!J$49))</f>
        <v>0</v>
      </c>
      <c r="AR31" s="6">
        <f>((K31*Budsjett!$AM31)*(Tabeller!K$49))</f>
        <v>0</v>
      </c>
      <c r="AS31" s="6">
        <f>((L31*Budsjett!$AM31)*(Tabeller!L$49))</f>
        <v>0</v>
      </c>
      <c r="AT31" s="6">
        <f>((M31*Budsjett!$AM31)*(Tabeller!M$49))</f>
        <v>0</v>
      </c>
      <c r="AU31" s="6">
        <f>((N31*Budsjett!$AM31)*(Tabeller!N$49))</f>
        <v>0</v>
      </c>
      <c r="AV31" s="6">
        <f>((O31*Budsjett!$AM31)*(Tabeller!O$49))</f>
        <v>0</v>
      </c>
      <c r="AW31" s="6">
        <f>((P31*Budsjett!$AM31)*(Tabeller!P$49))</f>
        <v>0</v>
      </c>
      <c r="AX31" s="6">
        <f>((Q31*Budsjett!$AM31)*(Tabeller!Q$49))</f>
        <v>0</v>
      </c>
      <c r="AY31" s="6">
        <f>((R31*Budsjett!$AM31)*(Tabeller!R$49))</f>
        <v>0</v>
      </c>
      <c r="AZ31" s="6">
        <f>((S31*Budsjett!$AM31)*(Tabeller!S$49))</f>
        <v>0</v>
      </c>
      <c r="BA31" s="6">
        <f>((T31*Budsjett!$AM31)*(Tabeller!T$49))</f>
        <v>0</v>
      </c>
      <c r="BB31" s="6">
        <f>((U31*Budsjett!$AM31)*(Tabeller!U$49))</f>
        <v>0</v>
      </c>
      <c r="BD31" s="6">
        <f>IFERROR(IF(#REF!&gt;#REF!,BS31,GQ31),0)</f>
        <v>0</v>
      </c>
      <c r="BE31" s="6">
        <f>IFERROR(IF(#REF!&gt;#REF!,BT31,GR31),0)</f>
        <v>0</v>
      </c>
      <c r="BF31" s="6">
        <f>IFERROR(IF(#REF!&gt;#REF!,BU31,GS31),0)</f>
        <v>0</v>
      </c>
      <c r="BG31" s="6">
        <f>IFERROR(IF(#REF!&gt;#REF!,BV31,GT31),0)</f>
        <v>0</v>
      </c>
      <c r="BH31" s="6">
        <f>IFERROR(IF(#REF!&gt;#REF!,BW31,GU31),0)</f>
        <v>0</v>
      </c>
      <c r="BI31" s="6">
        <f>IFERROR(IF(#REF!&gt;#REF!,BX31,GV31),0)</f>
        <v>0</v>
      </c>
      <c r="BJ31" s="6">
        <f>IFERROR(IF(#REF!&gt;#REF!,BY31,GW31),0)</f>
        <v>0</v>
      </c>
      <c r="BK31" s="6">
        <f>IFERROR(IF(#REF!&gt;#REF!,BZ31,GX31),0)</f>
        <v>0</v>
      </c>
      <c r="BL31" s="6">
        <f>IFERROR(IF(#REF!&gt;#REF!,CA31,GY31),0)</f>
        <v>0</v>
      </c>
      <c r="BM31" s="6">
        <f>IFERROR(IF(#REF!&gt;#REF!,CB31,GZ31),0)</f>
        <v>0</v>
      </c>
      <c r="BN31" s="6">
        <f>IFERROR(IF(#REF!&gt;#REF!,CC31,HA31),0)</f>
        <v>0</v>
      </c>
      <c r="BO31" s="6">
        <f>IFERROR(IF(#REF!&gt;#REF!,CD31,HB31),0)</f>
        <v>0</v>
      </c>
      <c r="BP31" s="6">
        <f>IFERROR(IF(#REF!&gt;#REF!,CE31,HC31),0)</f>
        <v>0</v>
      </c>
      <c r="BS31" s="6">
        <f>IFERROR(IF($F$89=$K$88,AP31*#REF!,AP31*Budsjett!$F$89),0)</f>
        <v>0</v>
      </c>
      <c r="BT31" s="6">
        <f>IFERROR(IF($F$89=$K$88,AQ31*#REF!,AQ31*Budsjett!$F$89),0)</f>
        <v>0</v>
      </c>
      <c r="BU31" s="6">
        <f>IFERROR(IF($F$89=$K$88,AR31*#REF!,AR31*Budsjett!$F$89),0)</f>
        <v>0</v>
      </c>
      <c r="BV31" s="6">
        <f>IFERROR(IF($F$89=$K$88,AS31*#REF!,AS31*Budsjett!$F$89),0)</f>
        <v>0</v>
      </c>
      <c r="BW31" s="6">
        <f>IFERROR(IF($F$89=$K$88,AT31*#REF!,AT31*Budsjett!$F$89),0)</f>
        <v>0</v>
      </c>
      <c r="BX31" s="6">
        <f>IFERROR(IF($F$89=$K$88,AU31*#REF!,AU31*Budsjett!$F$89),0)</f>
        <v>0</v>
      </c>
      <c r="BY31" s="6">
        <f>IFERROR(IF($F$89=$K$88,AV31*#REF!,AV31*Budsjett!$F$89),0)</f>
        <v>0</v>
      </c>
      <c r="BZ31" s="6">
        <f>IFERROR(IF($F$89=$K$88,AW31*#REF!,AW31*Budsjett!$F$89),0)</f>
        <v>0</v>
      </c>
      <c r="CA31" s="6">
        <f>IFERROR(IF($F$89=$K$88,AX31*#REF!,AX31*Budsjett!$F$89),0)</f>
        <v>0</v>
      </c>
      <c r="CB31" s="6">
        <f>IFERROR(IF($F$89=$K$88,AY31*#REF!,AY31*Budsjett!$F$89),0)</f>
        <v>0</v>
      </c>
      <c r="CC31" s="6">
        <f>IFERROR(IF($F$89=$K$88,AZ31*#REF!,AZ31*Budsjett!$F$89),0)</f>
        <v>0</v>
      </c>
      <c r="CD31" s="6">
        <f>IFERROR(IF($F$89=$K$88,BA31*#REF!,BA31*Budsjett!$F$89),0)</f>
        <v>0</v>
      </c>
      <c r="CE31" s="6">
        <f>IFERROR(IF($F$89=$K$88,BB31*#REF!,BB31*Budsjett!$F$89),0)</f>
        <v>0</v>
      </c>
      <c r="CH31" s="6">
        <f t="shared" ref="CH31:CP33" si="473">BD31-BS31</f>
        <v>0</v>
      </c>
      <c r="CI31" s="6">
        <f t="shared" si="473"/>
        <v>0</v>
      </c>
      <c r="CJ31" s="6">
        <f t="shared" si="473"/>
        <v>0</v>
      </c>
      <c r="CK31" s="6">
        <f t="shared" si="473"/>
        <v>0</v>
      </c>
      <c r="CL31" s="6">
        <f t="shared" si="473"/>
        <v>0</v>
      </c>
      <c r="CM31" s="6">
        <f t="shared" si="473"/>
        <v>0</v>
      </c>
      <c r="CN31" s="6">
        <f t="shared" si="473"/>
        <v>0</v>
      </c>
      <c r="CO31" s="6">
        <f t="shared" si="473"/>
        <v>0</v>
      </c>
      <c r="CP31" s="6">
        <f t="shared" si="473"/>
        <v>0</v>
      </c>
      <c r="CQ31" s="6">
        <f t="shared" ref="CQ31:CQ34" si="474">BM31-CB31</f>
        <v>0</v>
      </c>
      <c r="CR31" s="6">
        <f t="shared" ref="CR31:CR33" si="475">BN31-CC31</f>
        <v>0</v>
      </c>
      <c r="CS31" s="6">
        <f t="shared" ref="CS31:CS33" si="476">BO31-CD31</f>
        <v>0</v>
      </c>
      <c r="CT31" s="6">
        <f t="shared" ref="CT31:CT33" si="477">BP31-CE31</f>
        <v>0</v>
      </c>
      <c r="CV31" s="47">
        <f>B31</f>
        <v>0</v>
      </c>
      <c r="CW31" s="6">
        <f>-(AP31*(1+Tabeller!$I$82))</f>
        <v>0</v>
      </c>
      <c r="CX31" s="6">
        <f>-(AQ31*(1+Tabeller!$I$82))</f>
        <v>0</v>
      </c>
      <c r="CY31" s="6">
        <f>-(AR31*(1+Tabeller!$I$82))</f>
        <v>0</v>
      </c>
      <c r="CZ31" s="6">
        <f>-(AS31*(1+Tabeller!$I$82))</f>
        <v>0</v>
      </c>
      <c r="DA31" s="6">
        <f>-(AT31*(1+Tabeller!$I$82))</f>
        <v>0</v>
      </c>
      <c r="DB31" s="6">
        <f>-(AU31*(1+Tabeller!$I$82))</f>
        <v>0</v>
      </c>
      <c r="DC31" s="6">
        <f>-(AV31*(1+Tabeller!$I$82))</f>
        <v>0</v>
      </c>
      <c r="DD31" s="6">
        <f>-(AW31*(1+Tabeller!$I$82))</f>
        <v>0</v>
      </c>
      <c r="DE31" s="6">
        <f>-(AX31*(1+Tabeller!$I$82))</f>
        <v>0</v>
      </c>
      <c r="DF31" s="6">
        <f>-(AY31*(1+Tabeller!$I$82))</f>
        <v>0</v>
      </c>
      <c r="DG31" s="6">
        <f>-(AZ31*(1+Tabeller!$I$82))</f>
        <v>0</v>
      </c>
      <c r="DH31" s="6">
        <f>-(BA31*(1+Tabeller!$I$82))</f>
        <v>0</v>
      </c>
      <c r="DI31" s="6">
        <f>-(BB31*(1+Tabeller!$I$82))</f>
        <v>0</v>
      </c>
      <c r="DJ31" s="8">
        <f t="shared" ref="DJ31:DJ34" si="478">SUM(CW31:DI31)</f>
        <v>0</v>
      </c>
      <c r="DM31" s="47">
        <f t="shared" ref="DM31:DM34" si="479">CV31</f>
        <v>0</v>
      </c>
      <c r="DN31" s="6">
        <f t="shared" ref="DN31:DZ34" si="480">IF($F31="NFR",CW31,0)</f>
        <v>0</v>
      </c>
      <c r="DO31" s="6">
        <f t="shared" si="480"/>
        <v>0</v>
      </c>
      <c r="DP31" s="6">
        <f t="shared" si="480"/>
        <v>0</v>
      </c>
      <c r="DQ31" s="6">
        <f t="shared" si="480"/>
        <v>0</v>
      </c>
      <c r="DR31" s="6">
        <f t="shared" si="480"/>
        <v>0</v>
      </c>
      <c r="DS31" s="6">
        <f t="shared" si="480"/>
        <v>0</v>
      </c>
      <c r="DT31" s="6">
        <f t="shared" si="480"/>
        <v>0</v>
      </c>
      <c r="DU31" s="6">
        <f t="shared" si="480"/>
        <v>0</v>
      </c>
      <c r="DV31" s="6">
        <f t="shared" si="480"/>
        <v>0</v>
      </c>
      <c r="DW31" s="6">
        <f t="shared" si="480"/>
        <v>0</v>
      </c>
      <c r="DX31" s="6">
        <f t="shared" si="480"/>
        <v>0</v>
      </c>
      <c r="DY31" s="6">
        <f t="shared" si="480"/>
        <v>0</v>
      </c>
      <c r="DZ31" s="6">
        <f t="shared" si="480"/>
        <v>0</v>
      </c>
      <c r="EA31" s="8">
        <f t="shared" ref="EA31:EA32" si="481">SUM(DN31:DZ31)</f>
        <v>0</v>
      </c>
      <c r="EC31" s="47">
        <f t="shared" si="58"/>
        <v>0</v>
      </c>
      <c r="ED31" s="6">
        <f t="shared" ref="ED31:EP34" si="482">IF($F31=$ED$1,CW31,0)</f>
        <v>0</v>
      </c>
      <c r="EE31" s="6">
        <f t="shared" si="482"/>
        <v>0</v>
      </c>
      <c r="EF31" s="6">
        <f t="shared" si="482"/>
        <v>0</v>
      </c>
      <c r="EG31" s="6">
        <f t="shared" si="482"/>
        <v>0</v>
      </c>
      <c r="EH31" s="6">
        <f t="shared" si="482"/>
        <v>0</v>
      </c>
      <c r="EI31" s="6">
        <f t="shared" si="482"/>
        <v>0</v>
      </c>
      <c r="EJ31" s="6">
        <f t="shared" si="482"/>
        <v>0</v>
      </c>
      <c r="EK31" s="6">
        <f t="shared" si="482"/>
        <v>0</v>
      </c>
      <c r="EL31" s="6">
        <f t="shared" si="482"/>
        <v>0</v>
      </c>
      <c r="EM31" s="6">
        <f t="shared" si="482"/>
        <v>0</v>
      </c>
      <c r="EN31" s="6">
        <f t="shared" si="482"/>
        <v>0</v>
      </c>
      <c r="EO31" s="6">
        <f t="shared" si="482"/>
        <v>0</v>
      </c>
      <c r="EP31" s="6">
        <f t="shared" si="482"/>
        <v>0</v>
      </c>
      <c r="EQ31" s="8">
        <f t="shared" ref="EQ31:EQ32" si="483">SUM(ED31:EP31)</f>
        <v>0</v>
      </c>
      <c r="ES31" s="47">
        <f t="shared" si="60"/>
        <v>0</v>
      </c>
      <c r="ET31" s="6">
        <f t="shared" ref="ET31:FF34" si="484">IF($F31=$ET$1,CW31,0)</f>
        <v>0</v>
      </c>
      <c r="EU31" s="6">
        <f t="shared" si="484"/>
        <v>0</v>
      </c>
      <c r="EV31" s="6">
        <f t="shared" si="484"/>
        <v>0</v>
      </c>
      <c r="EW31" s="6">
        <f t="shared" si="484"/>
        <v>0</v>
      </c>
      <c r="EX31" s="6">
        <f t="shared" si="484"/>
        <v>0</v>
      </c>
      <c r="EY31" s="6">
        <f t="shared" si="484"/>
        <v>0</v>
      </c>
      <c r="EZ31" s="6">
        <f t="shared" si="484"/>
        <v>0</v>
      </c>
      <c r="FA31" s="6">
        <f t="shared" si="484"/>
        <v>0</v>
      </c>
      <c r="FB31" s="6">
        <f t="shared" si="484"/>
        <v>0</v>
      </c>
      <c r="FC31" s="6">
        <f t="shared" si="484"/>
        <v>0</v>
      </c>
      <c r="FD31" s="6">
        <f t="shared" si="484"/>
        <v>0</v>
      </c>
      <c r="FE31" s="6">
        <f t="shared" si="484"/>
        <v>0</v>
      </c>
      <c r="FF31" s="6">
        <f t="shared" si="484"/>
        <v>0</v>
      </c>
      <c r="FG31" s="8">
        <f t="shared" ref="FG31:FG32" si="485">SUM(ET31:FF31)</f>
        <v>0</v>
      </c>
      <c r="FI31" s="47">
        <f t="shared" si="62"/>
        <v>0</v>
      </c>
      <c r="FJ31" s="6">
        <f t="shared" ref="FJ31:FV34" si="486">IF($F31=$FJ$1,CW31,0)</f>
        <v>0</v>
      </c>
      <c r="FK31" s="6">
        <f t="shared" si="486"/>
        <v>0</v>
      </c>
      <c r="FL31" s="6">
        <f t="shared" si="486"/>
        <v>0</v>
      </c>
      <c r="FM31" s="6">
        <f t="shared" si="486"/>
        <v>0</v>
      </c>
      <c r="FN31" s="6">
        <f t="shared" si="486"/>
        <v>0</v>
      </c>
      <c r="FO31" s="6">
        <f t="shared" si="486"/>
        <v>0</v>
      </c>
      <c r="FP31" s="6">
        <f t="shared" si="486"/>
        <v>0</v>
      </c>
      <c r="FQ31" s="6">
        <f t="shared" si="486"/>
        <v>0</v>
      </c>
      <c r="FR31" s="6">
        <f t="shared" si="486"/>
        <v>0</v>
      </c>
      <c r="FS31" s="6">
        <f t="shared" si="486"/>
        <v>0</v>
      </c>
      <c r="FT31" s="6">
        <f t="shared" si="486"/>
        <v>0</v>
      </c>
      <c r="FU31" s="6">
        <f t="shared" si="486"/>
        <v>0</v>
      </c>
      <c r="FV31" s="6">
        <f t="shared" si="486"/>
        <v>0</v>
      </c>
      <c r="FW31" s="8">
        <f t="shared" ref="FW31:FW32" si="487">SUM(FJ31:FV31)</f>
        <v>0</v>
      </c>
      <c r="FZ31" s="47">
        <f t="shared" si="50"/>
        <v>0</v>
      </c>
      <c r="GA31" s="6"/>
      <c r="GB31" s="6"/>
      <c r="GC31" s="6"/>
      <c r="GD31" s="6"/>
      <c r="GE31" s="6"/>
      <c r="GF31" s="6"/>
      <c r="GG31" s="6"/>
      <c r="GH31" s="6"/>
      <c r="GI31" s="6"/>
      <c r="GJ31" s="6"/>
      <c r="GK31" s="6"/>
      <c r="GL31" s="6"/>
      <c r="GM31" s="6"/>
      <c r="GN31" s="8">
        <f t="shared" ref="GN31:GN32" si="488">SUM(GA31:GM31)</f>
        <v>0</v>
      </c>
      <c r="GQ31" s="518">
        <f>IF(Registrering!$B$29="Prosjekter som foregår i UiOs lokaler",IF($B31="Teknisk/adm. bistand/Feltassistent",I31*Tabeller!J$11,I31*Tabeller!J$10)/Tabeller!$H$5,IF($B31="Teknisk/adm. bistand/Feltassistent",I31*Tabeller!J$13,I31*Tabeller!J$12)/Tabeller!$H$5)</f>
        <v>0</v>
      </c>
      <c r="GR31" s="518">
        <f>IF(Registrering!$B$29="Prosjekter som foregår i UiOs lokaler",IF($B31="Teknisk/adm. bistand/Feltassistent",J31*Tabeller!K$11,J31*Tabeller!K$10)/Tabeller!$H$5,IF($B31="Teknisk/adm. bistand/Feltassistent",J31*Tabeller!K$13,J31*Tabeller!K$12)/Tabeller!$H$5)</f>
        <v>0</v>
      </c>
      <c r="GS31" s="518">
        <f>IF(Registrering!$B$29="Prosjekter som foregår i UiOs lokaler",IF($B31="Teknisk/adm. bistand/Feltassistent",K31*Tabeller!L$11,K31*Tabeller!L$10)/Tabeller!$H$5,IF($B31="Teknisk/adm. bistand/Feltassistent",K31*Tabeller!L$13,K31*Tabeller!L$12)/Tabeller!$H$5)</f>
        <v>0</v>
      </c>
      <c r="GT31" s="518">
        <f>IF(Registrering!$B$29="Prosjekter som foregår i UiOs lokaler",IF($B31="Teknisk/adm. bistand/Feltassistent",L31*Tabeller!M$11,L31*Tabeller!M$10)/Tabeller!$H$5,IF($B31="Teknisk/adm. bistand/Feltassistent",L31*Tabeller!M$13,L31*Tabeller!M$12)/Tabeller!$H$5)</f>
        <v>0</v>
      </c>
      <c r="GU31" s="518">
        <f>IF(Registrering!$B$29="Prosjekter som foregår i UiOs lokaler",IF($B31="Teknisk/adm. bistand/Feltassistent",M31*Tabeller!N$11,M31*Tabeller!N$10)/Tabeller!$H$5,IF($B31="Teknisk/adm. bistand/Feltassistent",M31*Tabeller!N$13,M31*Tabeller!N$12)/Tabeller!$H$5)</f>
        <v>0</v>
      </c>
      <c r="GV31" s="518">
        <f>IF(Registrering!$B$29="Prosjekter som foregår i UiOs lokaler",IF($B31="Teknisk/adm. bistand/Feltassistent",N31*Tabeller!O$11,N31*Tabeller!O$10)/Tabeller!$H$5,IF($B31="Teknisk/adm. bistand/Feltassistent",N31*Tabeller!O$13,N31*Tabeller!O$12)/Tabeller!$H$5)</f>
        <v>0</v>
      </c>
      <c r="GW31" s="518">
        <f>IF(Registrering!$B$29="Prosjekter som foregår i UiOs lokaler",IF($B31="Teknisk/adm. bistand/Feltassistent",O31*Tabeller!P$11,O31*Tabeller!P$10)/Tabeller!$H$5,IF($B31="Teknisk/adm. bistand/Feltassistent",O31*Tabeller!P$13,O31*Tabeller!P$12)/Tabeller!$H$5)</f>
        <v>0</v>
      </c>
      <c r="GX31" s="518">
        <f>IF(Registrering!$B$29="Prosjekter som foregår i UiOs lokaler",IF($B31="Teknisk/adm. bistand/Feltassistent",P31*Tabeller!Q$11,P31*Tabeller!Q$10)/Tabeller!$H$5,IF($B31="Teknisk/adm. bistand/Feltassistent",P31*Tabeller!Q$13,P31*Tabeller!Q$12)/Tabeller!$H$5)</f>
        <v>0</v>
      </c>
      <c r="GY31" s="518">
        <f>IF(Registrering!$B$29="Prosjekter som foregår i UiOs lokaler",IF($B31="Teknisk/adm. bistand/Feltassistent",Q31*Tabeller!R$11,Q31*Tabeller!R$10)/Tabeller!$H$5,IF($B31="Teknisk/adm. bistand/Feltassistent",Q31*Tabeller!R$13,Q31*Tabeller!R$12)/Tabeller!$H$5)</f>
        <v>0</v>
      </c>
      <c r="GZ31" s="518">
        <f>IF(Registrering!$B$29="Prosjekter som foregår i UiOs lokaler",IF($B31="Teknisk/adm. bistand/Feltassistent",R31*Tabeller!S$11,R31*Tabeller!S$10)/Tabeller!$H$5,IF($B31="Teknisk/adm. bistand/Feltassistent",R31*Tabeller!S$13,R31*Tabeller!S$12)/Tabeller!$H$5)</f>
        <v>0</v>
      </c>
      <c r="HA31" s="518">
        <f>IF(Registrering!$B$29="Prosjekter som foregår i UiOs lokaler",IF($B31="Teknisk/adm. bistand/Feltassistent",S31*Tabeller!T$11,S31*Tabeller!T$10)/Tabeller!$H$5,IF($B31="Teknisk/adm. bistand/Feltassistent",S31*Tabeller!T$13,S31*Tabeller!T$12)/Tabeller!$H$5)</f>
        <v>0</v>
      </c>
      <c r="HB31" s="518">
        <f>IF(Registrering!$B$29="Prosjekter som foregår i UiOs lokaler",IF($B31="Teknisk/adm. bistand/Feltassistent",T31*Tabeller!U$11,T31*Tabeller!U$10)/Tabeller!$H$5,IF($B31="Teknisk/adm. bistand/Feltassistent",T31*Tabeller!U$13,T31*Tabeller!U$12)/Tabeller!$H$5)</f>
        <v>0</v>
      </c>
      <c r="HC31" s="518">
        <f>IF(Registrering!$B$29="Prosjekter som foregår i UiOs lokaler",IF($B31="Teknisk/adm. bistand/Feltassistent",U31*Tabeller!V$11,U31*Tabeller!V$10)/Tabeller!$H$5,IF($B31="Teknisk/adm. bistand/Feltassistent",U31*Tabeller!V$13,U31*Tabeller!V$12)/Tabeller!$H$5)</f>
        <v>0</v>
      </c>
    </row>
    <row r="32" spans="2:211" ht="15" x14ac:dyDescent="0.25">
      <c r="B32" s="235"/>
      <c r="C32" s="422">
        <f>IF(Registrering!$B$28="Fast beløp",0,IF(Registrering!$B$28="Sats for ekst. fin. overhead",0,DJ32))</f>
        <v>0</v>
      </c>
      <c r="D32" s="422">
        <f>SUM(AP32:BB32)</f>
        <v>0</v>
      </c>
      <c r="E32" s="327">
        <f>SUM(I32:U32)/Tabeller!$H$5</f>
        <v>0</v>
      </c>
      <c r="F32" s="595"/>
      <c r="G32" s="598"/>
      <c r="H32" s="595"/>
      <c r="I32" s="599"/>
      <c r="J32" s="599"/>
      <c r="K32" s="599"/>
      <c r="L32" s="599"/>
      <c r="M32" s="599"/>
      <c r="N32" s="599"/>
      <c r="O32" s="599"/>
      <c r="P32" s="599"/>
      <c r="Q32" s="599"/>
      <c r="R32" s="599"/>
      <c r="S32" s="599"/>
      <c r="T32" s="599"/>
      <c r="U32" s="599"/>
      <c r="AE32" s="6">
        <f t="shared" ref="AE32:AE34" si="489">G32</f>
        <v>0</v>
      </c>
      <c r="AF32" s="6">
        <f>AE32*Tabeller!$I$49</f>
        <v>0</v>
      </c>
      <c r="AG32" s="6">
        <f t="shared" si="471"/>
        <v>0</v>
      </c>
      <c r="AH32" s="88">
        <f>AG32*Tabeller!$H$40</f>
        <v>0</v>
      </c>
      <c r="AI32" s="6">
        <f>SUM(AG32:AH32,AJ32)*Tabeller!$H$42</f>
        <v>0</v>
      </c>
      <c r="AJ32" s="6">
        <f>AF32*Tabeller!$H$41</f>
        <v>0</v>
      </c>
      <c r="AK32" s="6">
        <f t="shared" ref="AK32:AK34" si="490">SUM(AG32:AJ32)</f>
        <v>0</v>
      </c>
      <c r="AL32" s="6">
        <f>AK32+(IF(B32="Teknisk adm bistand",Registrering!$E$51,Registrering!$B$51))</f>
        <v>0</v>
      </c>
      <c r="AM32" s="6">
        <f>AK32/Tabeller!$H$5</f>
        <v>0</v>
      </c>
      <c r="AP32" s="6">
        <f>((I32*Budsjett!$AM32)*(Tabeller!I$51))</f>
        <v>0</v>
      </c>
      <c r="AQ32" s="6">
        <f>((J32*Budsjett!$AM32)*(Tabeller!J$49))</f>
        <v>0</v>
      </c>
      <c r="AR32" s="6">
        <f>((K32*Budsjett!$AM32)*(Tabeller!K$49))</f>
        <v>0</v>
      </c>
      <c r="AS32" s="6">
        <f>((L32*Budsjett!$AM32)*(Tabeller!L$49))</f>
        <v>0</v>
      </c>
      <c r="AT32" s="6">
        <f>((M32*Budsjett!$AM32)*(Tabeller!M$49))</f>
        <v>0</v>
      </c>
      <c r="AU32" s="6">
        <f>((N32*Budsjett!$AM32)*(Tabeller!N$49))</f>
        <v>0</v>
      </c>
      <c r="AV32" s="6">
        <f>((O32*Budsjett!$AM32)*(Tabeller!O$49))</f>
        <v>0</v>
      </c>
      <c r="AW32" s="6">
        <f>((P32*Budsjett!$AM32)*(Tabeller!P$49))</f>
        <v>0</v>
      </c>
      <c r="AX32" s="6">
        <f>((Q32*Budsjett!$AM32)*(Tabeller!Q$49))</f>
        <v>0</v>
      </c>
      <c r="AY32" s="6">
        <f>((R32*Budsjett!$AM32)*(Tabeller!R$49))</f>
        <v>0</v>
      </c>
      <c r="AZ32" s="6">
        <f>((S32*Budsjett!$AM32)*(Tabeller!S$49))</f>
        <v>0</v>
      </c>
      <c r="BA32" s="6">
        <f>((T32*Budsjett!$AM32)*(Tabeller!T$49))</f>
        <v>0</v>
      </c>
      <c r="BB32" s="6">
        <f>((U32*Budsjett!$AM32)*(Tabeller!U$49))</f>
        <v>0</v>
      </c>
      <c r="BD32" s="6">
        <f>IFERROR(IF(#REF!&gt;#REF!,BS32,GQ32),0)</f>
        <v>0</v>
      </c>
      <c r="BE32" s="6">
        <f>IFERROR(IF(#REF!&gt;#REF!,BT32,GR32),0)</f>
        <v>0</v>
      </c>
      <c r="BF32" s="6">
        <f>IFERROR(IF(#REF!&gt;#REF!,BU32,GS32),0)</f>
        <v>0</v>
      </c>
      <c r="BG32" s="6">
        <f>IFERROR(IF(#REF!&gt;#REF!,BV32,GT32),0)</f>
        <v>0</v>
      </c>
      <c r="BH32" s="6">
        <f>IFERROR(IF(#REF!&gt;#REF!,BW32,GU32),0)</f>
        <v>0</v>
      </c>
      <c r="BI32" s="6">
        <f>IFERROR(IF(#REF!&gt;#REF!,BX32,GV32),0)</f>
        <v>0</v>
      </c>
      <c r="BJ32" s="6">
        <f>IFERROR(IF(#REF!&gt;#REF!,BY32,GW32),0)</f>
        <v>0</v>
      </c>
      <c r="BK32" s="6">
        <f>IFERROR(IF(#REF!&gt;#REF!,BZ32,GX32),0)</f>
        <v>0</v>
      </c>
      <c r="BL32" s="6">
        <f>IFERROR(IF(#REF!&gt;#REF!,CA32,GY32),0)</f>
        <v>0</v>
      </c>
      <c r="BM32" s="6">
        <f>IFERROR(IF(#REF!&gt;#REF!,CB32,GZ32),0)</f>
        <v>0</v>
      </c>
      <c r="BN32" s="6">
        <f>IFERROR(IF(#REF!&gt;#REF!,CC32,HA32),0)</f>
        <v>0</v>
      </c>
      <c r="BO32" s="6">
        <f>IFERROR(IF(#REF!&gt;#REF!,CD32,HB32),0)</f>
        <v>0</v>
      </c>
      <c r="BP32" s="6">
        <f>IFERROR(IF(#REF!&gt;#REF!,CE32,HC32),0)</f>
        <v>0</v>
      </c>
      <c r="BS32" s="6">
        <f>IFERROR(IF($F$89=$K$88,AP32*#REF!,AP32*Budsjett!$F$89),0)</f>
        <v>0</v>
      </c>
      <c r="BT32" s="6">
        <f>IFERROR(IF($F$89=$K$88,AQ32*#REF!,AQ32*Budsjett!$F$89),0)</f>
        <v>0</v>
      </c>
      <c r="BU32" s="6">
        <f>IFERROR(IF($F$89=$K$88,AR32*#REF!,AR32*Budsjett!$F$89),0)</f>
        <v>0</v>
      </c>
      <c r="BV32" s="6">
        <f>IFERROR(IF($F$89=$K$88,AS32*#REF!,AS32*Budsjett!$F$89),0)</f>
        <v>0</v>
      </c>
      <c r="BW32" s="6">
        <f>IFERROR(IF($F$89=$K$88,AT32*#REF!,AT32*Budsjett!$F$89),0)</f>
        <v>0</v>
      </c>
      <c r="BX32" s="6">
        <f>IFERROR(IF($F$89=$K$88,AU32*#REF!,AU32*Budsjett!$F$89),0)</f>
        <v>0</v>
      </c>
      <c r="BY32" s="6">
        <f>IFERROR(IF($F$89=$K$88,AV32*#REF!,AV32*Budsjett!$F$89),0)</f>
        <v>0</v>
      </c>
      <c r="BZ32" s="6">
        <f>IFERROR(IF($F$89=$K$88,AW32*#REF!,AW32*Budsjett!$F$89),0)</f>
        <v>0</v>
      </c>
      <c r="CA32" s="6">
        <f>IFERROR(IF($F$89=$K$88,AX32*#REF!,AX32*Budsjett!$F$89),0)</f>
        <v>0</v>
      </c>
      <c r="CB32" s="6">
        <f>IFERROR(IF($F$89=$K$88,AY32*#REF!,AY32*Budsjett!$F$89),0)</f>
        <v>0</v>
      </c>
      <c r="CC32" s="6">
        <f>IFERROR(IF($F$89=$K$88,AZ32*#REF!,AZ32*Budsjett!$F$89),0)</f>
        <v>0</v>
      </c>
      <c r="CD32" s="6">
        <f>IFERROR(IF($F$89=$K$88,BA32*#REF!,BA32*Budsjett!$F$89),0)</f>
        <v>0</v>
      </c>
      <c r="CE32" s="6">
        <f>IFERROR(IF($F$89=$K$88,BB32*#REF!,BB32*Budsjett!$F$89),0)</f>
        <v>0</v>
      </c>
      <c r="CH32" s="6">
        <f t="shared" si="473"/>
        <v>0</v>
      </c>
      <c r="CI32" s="6">
        <f t="shared" si="473"/>
        <v>0</v>
      </c>
      <c r="CJ32" s="6">
        <f t="shared" si="473"/>
        <v>0</v>
      </c>
      <c r="CK32" s="6">
        <f t="shared" si="473"/>
        <v>0</v>
      </c>
      <c r="CL32" s="6">
        <f t="shared" si="473"/>
        <v>0</v>
      </c>
      <c r="CM32" s="6">
        <f t="shared" si="473"/>
        <v>0</v>
      </c>
      <c r="CN32" s="6">
        <f t="shared" si="473"/>
        <v>0</v>
      </c>
      <c r="CO32" s="6">
        <f t="shared" si="473"/>
        <v>0</v>
      </c>
      <c r="CP32" s="6">
        <f t="shared" si="473"/>
        <v>0</v>
      </c>
      <c r="CQ32" s="6">
        <f t="shared" si="474"/>
        <v>0</v>
      </c>
      <c r="CR32" s="6">
        <f t="shared" si="475"/>
        <v>0</v>
      </c>
      <c r="CS32" s="6">
        <f t="shared" si="476"/>
        <v>0</v>
      </c>
      <c r="CT32" s="6">
        <f t="shared" si="477"/>
        <v>0</v>
      </c>
      <c r="CV32" s="47">
        <f>B32</f>
        <v>0</v>
      </c>
      <c r="CW32" s="6">
        <f>-(AP32*(1+Tabeller!$I$82))</f>
        <v>0</v>
      </c>
      <c r="CX32" s="6">
        <f>-(AQ32*(1+Tabeller!$I$82))</f>
        <v>0</v>
      </c>
      <c r="CY32" s="6">
        <f>-(AR32*(1+Tabeller!$I$82))</f>
        <v>0</v>
      </c>
      <c r="CZ32" s="6">
        <f>-(AS32*(1+Tabeller!$I$82))</f>
        <v>0</v>
      </c>
      <c r="DA32" s="6">
        <f>-(AT32*(1+Tabeller!$I$82))</f>
        <v>0</v>
      </c>
      <c r="DB32" s="6">
        <f>-(AU32*(1+Tabeller!$I$82))</f>
        <v>0</v>
      </c>
      <c r="DC32" s="6">
        <f>-(AV32*(1+Tabeller!$I$82))</f>
        <v>0</v>
      </c>
      <c r="DD32" s="6">
        <f>-(AW32*(1+Tabeller!$I$82))</f>
        <v>0</v>
      </c>
      <c r="DE32" s="6">
        <f>-(AX32*(1+Tabeller!$I$82))</f>
        <v>0</v>
      </c>
      <c r="DF32" s="6">
        <f>-(AY32*(1+Tabeller!$I$82))</f>
        <v>0</v>
      </c>
      <c r="DG32" s="6">
        <f>-(AZ32*(1+Tabeller!$I$82))</f>
        <v>0</v>
      </c>
      <c r="DH32" s="6">
        <f>-(BA32*(1+Tabeller!$I$82))</f>
        <v>0</v>
      </c>
      <c r="DI32" s="6">
        <f>-(BB32*(1+Tabeller!$I$82))</f>
        <v>0</v>
      </c>
      <c r="DJ32" s="8">
        <f t="shared" si="478"/>
        <v>0</v>
      </c>
      <c r="DM32" s="47">
        <f t="shared" si="479"/>
        <v>0</v>
      </c>
      <c r="DN32" s="6">
        <f t="shared" si="480"/>
        <v>0</v>
      </c>
      <c r="DO32" s="6">
        <f t="shared" si="480"/>
        <v>0</v>
      </c>
      <c r="DP32" s="6">
        <f t="shared" si="480"/>
        <v>0</v>
      </c>
      <c r="DQ32" s="6">
        <f t="shared" si="480"/>
        <v>0</v>
      </c>
      <c r="DR32" s="6">
        <f t="shared" si="480"/>
        <v>0</v>
      </c>
      <c r="DS32" s="6">
        <f t="shared" si="480"/>
        <v>0</v>
      </c>
      <c r="DT32" s="6">
        <f t="shared" si="480"/>
        <v>0</v>
      </c>
      <c r="DU32" s="6">
        <f t="shared" si="480"/>
        <v>0</v>
      </c>
      <c r="DV32" s="6">
        <f t="shared" si="480"/>
        <v>0</v>
      </c>
      <c r="DW32" s="6">
        <f t="shared" si="480"/>
        <v>0</v>
      </c>
      <c r="DX32" s="6">
        <f t="shared" si="480"/>
        <v>0</v>
      </c>
      <c r="DY32" s="6">
        <f t="shared" si="480"/>
        <v>0</v>
      </c>
      <c r="DZ32" s="6">
        <f t="shared" si="480"/>
        <v>0</v>
      </c>
      <c r="EA32" s="8">
        <f t="shared" si="481"/>
        <v>0</v>
      </c>
      <c r="EC32" s="47">
        <f t="shared" si="58"/>
        <v>0</v>
      </c>
      <c r="ED32" s="6">
        <f t="shared" si="482"/>
        <v>0</v>
      </c>
      <c r="EE32" s="6">
        <f t="shared" si="482"/>
        <v>0</v>
      </c>
      <c r="EF32" s="6">
        <f t="shared" si="482"/>
        <v>0</v>
      </c>
      <c r="EG32" s="6">
        <f t="shared" si="482"/>
        <v>0</v>
      </c>
      <c r="EH32" s="6">
        <f t="shared" si="482"/>
        <v>0</v>
      </c>
      <c r="EI32" s="6">
        <f t="shared" si="482"/>
        <v>0</v>
      </c>
      <c r="EJ32" s="6">
        <f t="shared" si="482"/>
        <v>0</v>
      </c>
      <c r="EK32" s="6">
        <f t="shared" si="482"/>
        <v>0</v>
      </c>
      <c r="EL32" s="6">
        <f t="shared" si="482"/>
        <v>0</v>
      </c>
      <c r="EM32" s="6">
        <f t="shared" si="482"/>
        <v>0</v>
      </c>
      <c r="EN32" s="6">
        <f t="shared" si="482"/>
        <v>0</v>
      </c>
      <c r="EO32" s="6">
        <f t="shared" si="482"/>
        <v>0</v>
      </c>
      <c r="EP32" s="6">
        <f t="shared" si="482"/>
        <v>0</v>
      </c>
      <c r="EQ32" s="8">
        <f t="shared" si="483"/>
        <v>0</v>
      </c>
      <c r="ES32" s="47">
        <f t="shared" si="60"/>
        <v>0</v>
      </c>
      <c r="ET32" s="6">
        <f t="shared" si="484"/>
        <v>0</v>
      </c>
      <c r="EU32" s="6">
        <f t="shared" si="484"/>
        <v>0</v>
      </c>
      <c r="EV32" s="6">
        <f t="shared" si="484"/>
        <v>0</v>
      </c>
      <c r="EW32" s="6">
        <f t="shared" si="484"/>
        <v>0</v>
      </c>
      <c r="EX32" s="6">
        <f t="shared" si="484"/>
        <v>0</v>
      </c>
      <c r="EY32" s="6">
        <f t="shared" si="484"/>
        <v>0</v>
      </c>
      <c r="EZ32" s="6">
        <f t="shared" si="484"/>
        <v>0</v>
      </c>
      <c r="FA32" s="6">
        <f t="shared" si="484"/>
        <v>0</v>
      </c>
      <c r="FB32" s="6">
        <f t="shared" si="484"/>
        <v>0</v>
      </c>
      <c r="FC32" s="6">
        <f t="shared" si="484"/>
        <v>0</v>
      </c>
      <c r="FD32" s="6">
        <f t="shared" si="484"/>
        <v>0</v>
      </c>
      <c r="FE32" s="6">
        <f t="shared" si="484"/>
        <v>0</v>
      </c>
      <c r="FF32" s="6">
        <f t="shared" si="484"/>
        <v>0</v>
      </c>
      <c r="FG32" s="8">
        <f t="shared" si="485"/>
        <v>0</v>
      </c>
      <c r="FI32" s="47">
        <f t="shared" si="62"/>
        <v>0</v>
      </c>
      <c r="FJ32" s="6">
        <f t="shared" si="486"/>
        <v>0</v>
      </c>
      <c r="FK32" s="6">
        <f t="shared" si="486"/>
        <v>0</v>
      </c>
      <c r="FL32" s="6">
        <f t="shared" si="486"/>
        <v>0</v>
      </c>
      <c r="FM32" s="6">
        <f t="shared" si="486"/>
        <v>0</v>
      </c>
      <c r="FN32" s="6">
        <f t="shared" si="486"/>
        <v>0</v>
      </c>
      <c r="FO32" s="6">
        <f t="shared" si="486"/>
        <v>0</v>
      </c>
      <c r="FP32" s="6">
        <f t="shared" si="486"/>
        <v>0</v>
      </c>
      <c r="FQ32" s="6">
        <f t="shared" si="486"/>
        <v>0</v>
      </c>
      <c r="FR32" s="6">
        <f t="shared" si="486"/>
        <v>0</v>
      </c>
      <c r="FS32" s="6">
        <f t="shared" si="486"/>
        <v>0</v>
      </c>
      <c r="FT32" s="6">
        <f t="shared" si="486"/>
        <v>0</v>
      </c>
      <c r="FU32" s="6">
        <f t="shared" si="486"/>
        <v>0</v>
      </c>
      <c r="FV32" s="6">
        <f t="shared" si="486"/>
        <v>0</v>
      </c>
      <c r="FW32" s="8">
        <f t="shared" si="487"/>
        <v>0</v>
      </c>
      <c r="FZ32" s="47">
        <f t="shared" si="50"/>
        <v>0</v>
      </c>
      <c r="GA32" s="6"/>
      <c r="GB32" s="6"/>
      <c r="GC32" s="6"/>
      <c r="GD32" s="6"/>
      <c r="GE32" s="6"/>
      <c r="GF32" s="6"/>
      <c r="GG32" s="6"/>
      <c r="GH32" s="6"/>
      <c r="GI32" s="6"/>
      <c r="GJ32" s="6"/>
      <c r="GK32" s="6"/>
      <c r="GL32" s="6"/>
      <c r="GM32" s="6"/>
      <c r="GN32" s="8">
        <f t="shared" si="488"/>
        <v>0</v>
      </c>
      <c r="GQ32" s="518">
        <f>IF(Registrering!$B$29="Prosjekter som foregår i UiOs lokaler",IF($B32="Teknisk/adm. bistand/Feltassistent",I32*Tabeller!J$11,I32*Tabeller!J$10)/Tabeller!$H$5,IF($B32="Teknisk/adm. bistand/Feltassistent",I32*Tabeller!J$13,I32*Tabeller!J$12)/Tabeller!$H$5)</f>
        <v>0</v>
      </c>
      <c r="GR32" s="518">
        <f>IF(Registrering!$B$29="Prosjekter som foregår i UiOs lokaler",IF($B32="Teknisk/adm. bistand/Feltassistent",J32*Tabeller!K$11,J32*Tabeller!K$10)/Tabeller!$H$5,IF($B32="Teknisk/adm. bistand/Feltassistent",J32*Tabeller!K$13,J32*Tabeller!K$12)/Tabeller!$H$5)</f>
        <v>0</v>
      </c>
      <c r="GS32" s="518">
        <f>IF(Registrering!$B$29="Prosjekter som foregår i UiOs lokaler",IF($B32="Teknisk/adm. bistand/Feltassistent",K32*Tabeller!L$11,K32*Tabeller!L$10)/Tabeller!$H$5,IF($B32="Teknisk/adm. bistand/Feltassistent",K32*Tabeller!L$13,K32*Tabeller!L$12)/Tabeller!$H$5)</f>
        <v>0</v>
      </c>
      <c r="GT32" s="518">
        <f>IF(Registrering!$B$29="Prosjekter som foregår i UiOs lokaler",IF($B32="Teknisk/adm. bistand/Feltassistent",L32*Tabeller!M$11,L32*Tabeller!M$10)/Tabeller!$H$5,IF($B32="Teknisk/adm. bistand/Feltassistent",L32*Tabeller!M$13,L32*Tabeller!M$12)/Tabeller!$H$5)</f>
        <v>0</v>
      </c>
      <c r="GU32" s="518">
        <f>IF(Registrering!$B$29="Prosjekter som foregår i UiOs lokaler",IF($B32="Teknisk/adm. bistand/Feltassistent",M32*Tabeller!N$11,M32*Tabeller!N$10)/Tabeller!$H$5,IF($B32="Teknisk/adm. bistand/Feltassistent",M32*Tabeller!N$13,M32*Tabeller!N$12)/Tabeller!$H$5)</f>
        <v>0</v>
      </c>
      <c r="GV32" s="518">
        <f>IF(Registrering!$B$29="Prosjekter som foregår i UiOs lokaler",IF($B32="Teknisk/adm. bistand/Feltassistent",N32*Tabeller!O$11,N32*Tabeller!O$10)/Tabeller!$H$5,IF($B32="Teknisk/adm. bistand/Feltassistent",N32*Tabeller!O$13,N32*Tabeller!O$12)/Tabeller!$H$5)</f>
        <v>0</v>
      </c>
      <c r="GW32" s="518">
        <f>IF(Registrering!$B$29="Prosjekter som foregår i UiOs lokaler",IF($B32="Teknisk/adm. bistand/Feltassistent",O32*Tabeller!P$11,O32*Tabeller!P$10)/Tabeller!$H$5,IF($B32="Teknisk/adm. bistand/Feltassistent",O32*Tabeller!P$13,O32*Tabeller!P$12)/Tabeller!$H$5)</f>
        <v>0</v>
      </c>
      <c r="GX32" s="518">
        <f>IF(Registrering!$B$29="Prosjekter som foregår i UiOs lokaler",IF($B32="Teknisk/adm. bistand/Feltassistent",P32*Tabeller!Q$11,P32*Tabeller!Q$10)/Tabeller!$H$5,IF($B32="Teknisk/adm. bistand/Feltassistent",P32*Tabeller!Q$13,P32*Tabeller!Q$12)/Tabeller!$H$5)</f>
        <v>0</v>
      </c>
      <c r="GY32" s="518">
        <f>IF(Registrering!$B$29="Prosjekter som foregår i UiOs lokaler",IF($B32="Teknisk/adm. bistand/Feltassistent",Q32*Tabeller!R$11,Q32*Tabeller!R$10)/Tabeller!$H$5,IF($B32="Teknisk/adm. bistand/Feltassistent",Q32*Tabeller!R$13,Q32*Tabeller!R$12)/Tabeller!$H$5)</f>
        <v>0</v>
      </c>
      <c r="GZ32" s="518">
        <f>IF(Registrering!$B$29="Prosjekter som foregår i UiOs lokaler",IF($B32="Teknisk/adm. bistand/Feltassistent",R32*Tabeller!S$11,R32*Tabeller!S$10)/Tabeller!$H$5,IF($B32="Teknisk/adm. bistand/Feltassistent",R32*Tabeller!S$13,R32*Tabeller!S$12)/Tabeller!$H$5)</f>
        <v>0</v>
      </c>
      <c r="HA32" s="518">
        <f>IF(Registrering!$B$29="Prosjekter som foregår i UiOs lokaler",IF($B32="Teknisk/adm. bistand/Feltassistent",S32*Tabeller!T$11,S32*Tabeller!T$10)/Tabeller!$H$5,IF($B32="Teknisk/adm. bistand/Feltassistent",S32*Tabeller!T$13,S32*Tabeller!T$12)/Tabeller!$H$5)</f>
        <v>0</v>
      </c>
      <c r="HB32" s="518">
        <f>IF(Registrering!$B$29="Prosjekter som foregår i UiOs lokaler",IF($B32="Teknisk/adm. bistand/Feltassistent",T32*Tabeller!U$11,T32*Tabeller!U$10)/Tabeller!$H$5,IF($B32="Teknisk/adm. bistand/Feltassistent",T32*Tabeller!U$13,T32*Tabeller!U$12)/Tabeller!$H$5)</f>
        <v>0</v>
      </c>
      <c r="HC32" s="518">
        <f>IF(Registrering!$B$29="Prosjekter som foregår i UiOs lokaler",IF($B32="Teknisk/adm. bistand/Feltassistent",U32*Tabeller!V$11,U32*Tabeller!V$10)/Tabeller!$H$5,IF($B32="Teknisk/adm. bistand/Feltassistent",U32*Tabeller!V$13,U32*Tabeller!V$12)/Tabeller!$H$5)</f>
        <v>0</v>
      </c>
    </row>
    <row r="33" spans="2:211" ht="15" x14ac:dyDescent="0.25">
      <c r="B33" s="235"/>
      <c r="C33" s="422">
        <f>IF(Registrering!$B$28="Fast beløp",0,IF(Registrering!$B$28="Sats for ekst. fin. overhead",0,DJ33))</f>
        <v>0</v>
      </c>
      <c r="D33" s="422">
        <f>SUM(AP33:BB33)</f>
        <v>0</v>
      </c>
      <c r="E33" s="327">
        <f>SUM(I33:U33)/Tabeller!$H$5</f>
        <v>0</v>
      </c>
      <c r="F33" s="595"/>
      <c r="G33" s="598"/>
      <c r="H33" s="595"/>
      <c r="I33" s="599"/>
      <c r="J33" s="599"/>
      <c r="K33" s="599"/>
      <c r="L33" s="599"/>
      <c r="M33" s="599"/>
      <c r="N33" s="599"/>
      <c r="O33" s="599"/>
      <c r="P33" s="599"/>
      <c r="Q33" s="599"/>
      <c r="R33" s="599"/>
      <c r="S33" s="599"/>
      <c r="T33" s="599"/>
      <c r="U33" s="599"/>
      <c r="AE33" s="6">
        <f t="shared" ref="AE33" si="491">G33</f>
        <v>0</v>
      </c>
      <c r="AF33" s="6">
        <f>AE33*Tabeller!$I$49</f>
        <v>0</v>
      </c>
      <c r="AG33" s="6">
        <f t="shared" ref="AG33" si="492">IF(AE33&gt;0,(AF33-400)/52*47,0)</f>
        <v>0</v>
      </c>
      <c r="AH33" s="88">
        <f>AG33*Tabeller!$H$40</f>
        <v>0</v>
      </c>
      <c r="AI33" s="6">
        <f>SUM(AG33:AH33,AJ33)*Tabeller!$H$42</f>
        <v>0</v>
      </c>
      <c r="AJ33" s="6">
        <f>AF33*Tabeller!$H$41</f>
        <v>0</v>
      </c>
      <c r="AK33" s="6">
        <f t="shared" ref="AK33" si="493">SUM(AG33:AJ33)</f>
        <v>0</v>
      </c>
      <c r="AL33" s="6">
        <f>AK33+(IF(B33="Teknisk adm bistand",Registrering!$E$51,Registrering!$B$51))</f>
        <v>0</v>
      </c>
      <c r="AM33" s="6">
        <f>AK33/Tabeller!$H$5</f>
        <v>0</v>
      </c>
      <c r="AP33" s="6">
        <f>((I33*Budsjett!$AM33)*(Tabeller!I$51))</f>
        <v>0</v>
      </c>
      <c r="AQ33" s="6">
        <f>((J33*Budsjett!$AM33)*(Tabeller!J$49))</f>
        <v>0</v>
      </c>
      <c r="AR33" s="6">
        <f>((K33*Budsjett!$AM33)*(Tabeller!K$49))</f>
        <v>0</v>
      </c>
      <c r="AS33" s="6">
        <f>((L33*Budsjett!$AM33)*(Tabeller!L$49))</f>
        <v>0</v>
      </c>
      <c r="AT33" s="6">
        <f>((M33*Budsjett!$AM33)*(Tabeller!M$49))</f>
        <v>0</v>
      </c>
      <c r="AU33" s="6">
        <f>((N33*Budsjett!$AM33)*(Tabeller!N$49))</f>
        <v>0</v>
      </c>
      <c r="AV33" s="6">
        <f>((O33*Budsjett!$AM33)*(Tabeller!O$49))</f>
        <v>0</v>
      </c>
      <c r="AW33" s="6">
        <f>((P33*Budsjett!$AM33)*(Tabeller!P$49))</f>
        <v>0</v>
      </c>
      <c r="AX33" s="6">
        <f>((Q33*Budsjett!$AM33)*(Tabeller!Q$49))</f>
        <v>0</v>
      </c>
      <c r="AY33" s="6">
        <f>((R33*Budsjett!$AM33)*(Tabeller!R$49))</f>
        <v>0</v>
      </c>
      <c r="AZ33" s="6">
        <f>((S33*Budsjett!$AM33)*(Tabeller!S$49))</f>
        <v>0</v>
      </c>
      <c r="BA33" s="6">
        <f>((T33*Budsjett!$AM33)*(Tabeller!T$49))</f>
        <v>0</v>
      </c>
      <c r="BB33" s="6">
        <f>((U33*Budsjett!$AM33)*(Tabeller!U$49))</f>
        <v>0</v>
      </c>
      <c r="BD33" s="6">
        <f>IFERROR(IF(#REF!&gt;#REF!,BS33,GQ33),0)</f>
        <v>0</v>
      </c>
      <c r="BE33" s="6">
        <f>IFERROR(IF(#REF!&gt;#REF!,BT33,GR33),0)</f>
        <v>0</v>
      </c>
      <c r="BF33" s="6">
        <f>IFERROR(IF(#REF!&gt;#REF!,BU33,GS33),0)</f>
        <v>0</v>
      </c>
      <c r="BG33" s="6">
        <f>IFERROR(IF(#REF!&gt;#REF!,BV33,GT33),0)</f>
        <v>0</v>
      </c>
      <c r="BH33" s="6">
        <f>IFERROR(IF(#REF!&gt;#REF!,BW33,GU33),0)</f>
        <v>0</v>
      </c>
      <c r="BI33" s="6">
        <f>IFERROR(IF(#REF!&gt;#REF!,BX33,GV33),0)</f>
        <v>0</v>
      </c>
      <c r="BJ33" s="6">
        <f>IFERROR(IF(#REF!&gt;#REF!,BY33,GW33),0)</f>
        <v>0</v>
      </c>
      <c r="BK33" s="6">
        <f>IFERROR(IF(#REF!&gt;#REF!,BZ33,GX33),0)</f>
        <v>0</v>
      </c>
      <c r="BL33" s="6">
        <f>IFERROR(IF(#REF!&gt;#REF!,CA33,GY33),0)</f>
        <v>0</v>
      </c>
      <c r="BM33" s="6">
        <f>IFERROR(IF(#REF!&gt;#REF!,CB33,GZ33),0)</f>
        <v>0</v>
      </c>
      <c r="BN33" s="6">
        <f>IFERROR(IF(#REF!&gt;#REF!,CC33,HA33),0)</f>
        <v>0</v>
      </c>
      <c r="BO33" s="6">
        <f>IFERROR(IF(#REF!&gt;#REF!,CD33,HB33),0)</f>
        <v>0</v>
      </c>
      <c r="BP33" s="6">
        <f>IFERROR(IF(#REF!&gt;#REF!,CE33,HC33),0)</f>
        <v>0</v>
      </c>
      <c r="BS33" s="6">
        <f>IFERROR(IF($F$89=$K$88,AP33*#REF!,AP33*Budsjett!$F$89),0)</f>
        <v>0</v>
      </c>
      <c r="BT33" s="6">
        <f>IFERROR(IF($F$89=$K$88,AQ33*#REF!,AQ33*Budsjett!$F$89),0)</f>
        <v>0</v>
      </c>
      <c r="BU33" s="6">
        <f>IFERROR(IF($F$89=$K$88,AR33*#REF!,AR33*Budsjett!$F$89),0)</f>
        <v>0</v>
      </c>
      <c r="BV33" s="6">
        <f>IFERROR(IF($F$89=$K$88,AS33*#REF!,AS33*Budsjett!$F$89),0)</f>
        <v>0</v>
      </c>
      <c r="BW33" s="6">
        <f>IFERROR(IF($F$89=$K$88,AT33*#REF!,AT33*Budsjett!$F$89),0)</f>
        <v>0</v>
      </c>
      <c r="BX33" s="6">
        <f>IFERROR(IF($F$89=$K$88,AU33*#REF!,AU33*Budsjett!$F$89),0)</f>
        <v>0</v>
      </c>
      <c r="BY33" s="6">
        <f>IFERROR(IF($F$89=$K$88,AV33*#REF!,AV33*Budsjett!$F$89),0)</f>
        <v>0</v>
      </c>
      <c r="BZ33" s="6">
        <f>IFERROR(IF($F$89=$K$88,AW33*#REF!,AW33*Budsjett!$F$89),0)</f>
        <v>0</v>
      </c>
      <c r="CA33" s="6">
        <f>IFERROR(IF($F$89=$K$88,AX33*#REF!,AX33*Budsjett!$F$89),0)</f>
        <v>0</v>
      </c>
      <c r="CB33" s="6">
        <f>IFERROR(IF($F$89=$K$88,AY33*#REF!,AY33*Budsjett!$F$89),0)</f>
        <v>0</v>
      </c>
      <c r="CC33" s="6">
        <f>IFERROR(IF($F$89=$K$88,AZ33*#REF!,AZ33*Budsjett!$F$89),0)</f>
        <v>0</v>
      </c>
      <c r="CD33" s="6">
        <f>IFERROR(IF($F$89=$K$88,BA33*#REF!,BA33*Budsjett!$F$89),0)</f>
        <v>0</v>
      </c>
      <c r="CE33" s="6">
        <f>IFERROR(IF($F$89=$K$88,BB33*#REF!,BB33*Budsjett!$F$89),0)</f>
        <v>0</v>
      </c>
      <c r="CH33" s="6">
        <f t="shared" si="473"/>
        <v>0</v>
      </c>
      <c r="CI33" s="6">
        <f t="shared" si="473"/>
        <v>0</v>
      </c>
      <c r="CJ33" s="6">
        <f t="shared" si="473"/>
        <v>0</v>
      </c>
      <c r="CK33" s="6">
        <f t="shared" si="473"/>
        <v>0</v>
      </c>
      <c r="CL33" s="6">
        <f t="shared" si="473"/>
        <v>0</v>
      </c>
      <c r="CM33" s="6">
        <f t="shared" si="473"/>
        <v>0</v>
      </c>
      <c r="CN33" s="6">
        <f t="shared" si="473"/>
        <v>0</v>
      </c>
      <c r="CO33" s="6">
        <f t="shared" si="473"/>
        <v>0</v>
      </c>
      <c r="CP33" s="6">
        <f t="shared" si="473"/>
        <v>0</v>
      </c>
      <c r="CQ33" s="6">
        <f t="shared" ref="CQ33" si="494">BM33-CB33</f>
        <v>0</v>
      </c>
      <c r="CR33" s="6">
        <f t="shared" si="475"/>
        <v>0</v>
      </c>
      <c r="CS33" s="6">
        <f t="shared" si="476"/>
        <v>0</v>
      </c>
      <c r="CT33" s="6">
        <f t="shared" si="477"/>
        <v>0</v>
      </c>
      <c r="CV33" s="47">
        <f>B33</f>
        <v>0</v>
      </c>
      <c r="CW33" s="6">
        <f>-(AP33*(1+Tabeller!$I$82))</f>
        <v>0</v>
      </c>
      <c r="CX33" s="6">
        <f>-(AQ33*(1+Tabeller!$I$82))</f>
        <v>0</v>
      </c>
      <c r="CY33" s="6">
        <f>-(AR33*(1+Tabeller!$I$82))</f>
        <v>0</v>
      </c>
      <c r="CZ33" s="6">
        <f>-(AS33*(1+Tabeller!$I$82))</f>
        <v>0</v>
      </c>
      <c r="DA33" s="6">
        <f>-(AT33*(1+Tabeller!$I$82))</f>
        <v>0</v>
      </c>
      <c r="DB33" s="6">
        <f>-(AU33*(1+Tabeller!$I$82))</f>
        <v>0</v>
      </c>
      <c r="DC33" s="6">
        <f>-(AV33*(1+Tabeller!$I$82))</f>
        <v>0</v>
      </c>
      <c r="DD33" s="6">
        <f>-(AW33*(1+Tabeller!$I$82))</f>
        <v>0</v>
      </c>
      <c r="DE33" s="6">
        <f>-(AX33*(1+Tabeller!$I$82))</f>
        <v>0</v>
      </c>
      <c r="DF33" s="6">
        <f>-(AY33*(1+Tabeller!$I$82))</f>
        <v>0</v>
      </c>
      <c r="DG33" s="6">
        <f>-(AZ33*(1+Tabeller!$I$82))</f>
        <v>0</v>
      </c>
      <c r="DH33" s="6">
        <f>-(BA33*(1+Tabeller!$I$82))</f>
        <v>0</v>
      </c>
      <c r="DI33" s="6">
        <f>-(BB33*(1+Tabeller!$I$82))</f>
        <v>0</v>
      </c>
      <c r="DJ33" s="8">
        <f t="shared" ref="DJ33" si="495">SUM(CW33:DI33)</f>
        <v>0</v>
      </c>
      <c r="DM33" s="47">
        <f t="shared" ref="DM33" si="496">CV33</f>
        <v>0</v>
      </c>
      <c r="DN33" s="6">
        <f t="shared" ref="DN33" si="497">IF($F33="NFR",CW33,0)</f>
        <v>0</v>
      </c>
      <c r="DO33" s="6">
        <f t="shared" ref="DO33" si="498">IF($F33="NFR",CX33,0)</f>
        <v>0</v>
      </c>
      <c r="DP33" s="6">
        <f t="shared" ref="DP33" si="499">IF($F33="NFR",CY33,0)</f>
        <v>0</v>
      </c>
      <c r="DQ33" s="6">
        <f t="shared" ref="DQ33" si="500">IF($F33="NFR",CZ33,0)</f>
        <v>0</v>
      </c>
      <c r="DR33" s="6">
        <f t="shared" ref="DR33" si="501">IF($F33="NFR",DA33,0)</f>
        <v>0</v>
      </c>
      <c r="DS33" s="6">
        <f t="shared" ref="DS33" si="502">IF($F33="NFR",DB33,0)</f>
        <v>0</v>
      </c>
      <c r="DT33" s="6">
        <f t="shared" ref="DT33" si="503">IF($F33="NFR",DC33,0)</f>
        <v>0</v>
      </c>
      <c r="DU33" s="6">
        <f t="shared" ref="DU33" si="504">IF($F33="NFR",DD33,0)</f>
        <v>0</v>
      </c>
      <c r="DV33" s="6">
        <f t="shared" ref="DV33" si="505">IF($F33="NFR",DE33,0)</f>
        <v>0</v>
      </c>
      <c r="DW33" s="6">
        <f t="shared" ref="DW33" si="506">IF($F33="NFR",DF33,0)</f>
        <v>0</v>
      </c>
      <c r="DX33" s="6">
        <f t="shared" ref="DX33" si="507">IF($F33="NFR",DG33,0)</f>
        <v>0</v>
      </c>
      <c r="DY33" s="6">
        <f t="shared" ref="DY33" si="508">IF($F33="NFR",DH33,0)</f>
        <v>0</v>
      </c>
      <c r="DZ33" s="6">
        <f t="shared" ref="DZ33" si="509">IF($F33="NFR",DI33,0)</f>
        <v>0</v>
      </c>
      <c r="EA33" s="8">
        <f t="shared" ref="EA33" si="510">SUM(DN33:DZ33)</f>
        <v>0</v>
      </c>
      <c r="EC33" s="47">
        <f t="shared" ref="EC33" si="511">DM33</f>
        <v>0</v>
      </c>
      <c r="ED33" s="6">
        <f t="shared" ref="ED33" si="512">IF($F33=$ED$1,CW33,0)</f>
        <v>0</v>
      </c>
      <c r="EE33" s="6">
        <f t="shared" ref="EE33" si="513">IF($F33=$ED$1,CX33,0)</f>
        <v>0</v>
      </c>
      <c r="EF33" s="6">
        <f t="shared" ref="EF33" si="514">IF($F33=$ED$1,CY33,0)</f>
        <v>0</v>
      </c>
      <c r="EG33" s="6">
        <f t="shared" ref="EG33" si="515">IF($F33=$ED$1,CZ33,0)</f>
        <v>0</v>
      </c>
      <c r="EH33" s="6">
        <f t="shared" ref="EH33" si="516">IF($F33=$ED$1,DA33,0)</f>
        <v>0</v>
      </c>
      <c r="EI33" s="6">
        <f t="shared" ref="EI33" si="517">IF($F33=$ED$1,DB33,0)</f>
        <v>0</v>
      </c>
      <c r="EJ33" s="6">
        <f t="shared" ref="EJ33" si="518">IF($F33=$ED$1,DC33,0)</f>
        <v>0</v>
      </c>
      <c r="EK33" s="6">
        <f t="shared" ref="EK33" si="519">IF($F33=$ED$1,DD33,0)</f>
        <v>0</v>
      </c>
      <c r="EL33" s="6">
        <f t="shared" ref="EL33" si="520">IF($F33=$ED$1,DE33,0)</f>
        <v>0</v>
      </c>
      <c r="EM33" s="6">
        <f t="shared" ref="EM33" si="521">IF($F33=$ED$1,DF33,0)</f>
        <v>0</v>
      </c>
      <c r="EN33" s="6">
        <f t="shared" ref="EN33" si="522">IF($F33=$ED$1,DG33,0)</f>
        <v>0</v>
      </c>
      <c r="EO33" s="6">
        <f t="shared" ref="EO33" si="523">IF($F33=$ED$1,DH33,0)</f>
        <v>0</v>
      </c>
      <c r="EP33" s="6">
        <f t="shared" ref="EP33" si="524">IF($F33=$ED$1,DI33,0)</f>
        <v>0</v>
      </c>
      <c r="EQ33" s="8">
        <f t="shared" ref="EQ33" si="525">SUM(ED33:EP33)</f>
        <v>0</v>
      </c>
      <c r="ES33" s="47">
        <f t="shared" ref="ES33" si="526">EC33</f>
        <v>0</v>
      </c>
      <c r="ET33" s="6">
        <f t="shared" ref="ET33" si="527">IF($F33=$ET$1,CW33,0)</f>
        <v>0</v>
      </c>
      <c r="EU33" s="6">
        <f t="shared" ref="EU33" si="528">IF($F33=$ET$1,CX33,0)</f>
        <v>0</v>
      </c>
      <c r="EV33" s="6">
        <f t="shared" ref="EV33" si="529">IF($F33=$ET$1,CY33,0)</f>
        <v>0</v>
      </c>
      <c r="EW33" s="6">
        <f t="shared" ref="EW33" si="530">IF($F33=$ET$1,CZ33,0)</f>
        <v>0</v>
      </c>
      <c r="EX33" s="6">
        <f t="shared" ref="EX33" si="531">IF($F33=$ET$1,DA33,0)</f>
        <v>0</v>
      </c>
      <c r="EY33" s="6">
        <f t="shared" ref="EY33" si="532">IF($F33=$ET$1,DB33,0)</f>
        <v>0</v>
      </c>
      <c r="EZ33" s="6">
        <f t="shared" ref="EZ33" si="533">IF($F33=$ET$1,DC33,0)</f>
        <v>0</v>
      </c>
      <c r="FA33" s="6">
        <f t="shared" ref="FA33" si="534">IF($F33=$ET$1,DD33,0)</f>
        <v>0</v>
      </c>
      <c r="FB33" s="6">
        <f t="shared" ref="FB33" si="535">IF($F33=$ET$1,DE33,0)</f>
        <v>0</v>
      </c>
      <c r="FC33" s="6">
        <f t="shared" ref="FC33" si="536">IF($F33=$ET$1,DF33,0)</f>
        <v>0</v>
      </c>
      <c r="FD33" s="6">
        <f t="shared" ref="FD33" si="537">IF($F33=$ET$1,DG33,0)</f>
        <v>0</v>
      </c>
      <c r="FE33" s="6">
        <f t="shared" ref="FE33" si="538">IF($F33=$ET$1,DH33,0)</f>
        <v>0</v>
      </c>
      <c r="FF33" s="6">
        <f t="shared" ref="FF33" si="539">IF($F33=$ET$1,DI33,0)</f>
        <v>0</v>
      </c>
      <c r="FG33" s="8">
        <f t="shared" ref="FG33" si="540">SUM(ET33:FF33)</f>
        <v>0</v>
      </c>
      <c r="FI33" s="47">
        <f t="shared" ref="FI33" si="541">ES33</f>
        <v>0</v>
      </c>
      <c r="FJ33" s="6">
        <f t="shared" ref="FJ33" si="542">IF($F33=$FJ$1,CW33,0)</f>
        <v>0</v>
      </c>
      <c r="FK33" s="6">
        <f t="shared" ref="FK33" si="543">IF($F33=$FJ$1,CX33,0)</f>
        <v>0</v>
      </c>
      <c r="FL33" s="6">
        <f t="shared" ref="FL33" si="544">IF($F33=$FJ$1,CY33,0)</f>
        <v>0</v>
      </c>
      <c r="FM33" s="6">
        <f t="shared" ref="FM33" si="545">IF($F33=$FJ$1,CZ33,0)</f>
        <v>0</v>
      </c>
      <c r="FN33" s="6">
        <f t="shared" ref="FN33" si="546">IF($F33=$FJ$1,DA33,0)</f>
        <v>0</v>
      </c>
      <c r="FO33" s="6">
        <f t="shared" ref="FO33" si="547">IF($F33=$FJ$1,DB33,0)</f>
        <v>0</v>
      </c>
      <c r="FP33" s="6">
        <f t="shared" ref="FP33" si="548">IF($F33=$FJ$1,DC33,0)</f>
        <v>0</v>
      </c>
      <c r="FQ33" s="6">
        <f t="shared" ref="FQ33" si="549">IF($F33=$FJ$1,DD33,0)</f>
        <v>0</v>
      </c>
      <c r="FR33" s="6">
        <f t="shared" ref="FR33" si="550">IF($F33=$FJ$1,DE33,0)</f>
        <v>0</v>
      </c>
      <c r="FS33" s="6">
        <f t="shared" ref="FS33" si="551">IF($F33=$FJ$1,DF33,0)</f>
        <v>0</v>
      </c>
      <c r="FT33" s="6">
        <f t="shared" ref="FT33" si="552">IF($F33=$FJ$1,DG33,0)</f>
        <v>0</v>
      </c>
      <c r="FU33" s="6">
        <f t="shared" ref="FU33" si="553">IF($F33=$FJ$1,DH33,0)</f>
        <v>0</v>
      </c>
      <c r="FV33" s="6">
        <f t="shared" ref="FV33" si="554">IF($F33=$FJ$1,DI33,0)</f>
        <v>0</v>
      </c>
      <c r="FW33" s="8">
        <f t="shared" ref="FW33" si="555">SUM(FJ33:FV33)</f>
        <v>0</v>
      </c>
      <c r="FZ33" s="47">
        <f t="shared" ref="FZ33" si="556">FI33</f>
        <v>0</v>
      </c>
      <c r="GA33" s="6"/>
      <c r="GB33" s="6"/>
      <c r="GC33" s="6"/>
      <c r="GD33" s="6"/>
      <c r="GE33" s="6"/>
      <c r="GF33" s="6"/>
      <c r="GG33" s="6"/>
      <c r="GH33" s="6"/>
      <c r="GI33" s="6"/>
      <c r="GJ33" s="6"/>
      <c r="GK33" s="6"/>
      <c r="GL33" s="6"/>
      <c r="GM33" s="6"/>
      <c r="GN33" s="8">
        <f t="shared" ref="GN33" si="557">SUM(GA33:GM33)</f>
        <v>0</v>
      </c>
      <c r="GQ33" s="518">
        <f>IF(Registrering!$B$29="Prosjekter som foregår i UiOs lokaler",IF($B33="Teknisk/adm. bistand/Feltassistent",I33*Tabeller!J$11,I33*Tabeller!J$10)/Tabeller!$H$5,IF($B33="Teknisk/adm. bistand/Feltassistent",I33*Tabeller!J$13,I33*Tabeller!J$12)/Tabeller!$H$5)</f>
        <v>0</v>
      </c>
      <c r="GR33" s="518">
        <f>IF(Registrering!$B$29="Prosjekter som foregår i UiOs lokaler",IF($B33="Teknisk/adm. bistand/Feltassistent",J33*Tabeller!K$11,J33*Tabeller!K$10)/Tabeller!$H$5,IF($B33="Teknisk/adm. bistand/Feltassistent",J33*Tabeller!K$13,J33*Tabeller!K$12)/Tabeller!$H$5)</f>
        <v>0</v>
      </c>
      <c r="GS33" s="518">
        <f>IF(Registrering!$B$29="Prosjekter som foregår i UiOs lokaler",IF($B33="Teknisk/adm. bistand/Feltassistent",K33*Tabeller!L$11,K33*Tabeller!L$10)/Tabeller!$H$5,IF($B33="Teknisk/adm. bistand/Feltassistent",K33*Tabeller!L$13,K33*Tabeller!L$12)/Tabeller!$H$5)</f>
        <v>0</v>
      </c>
      <c r="GT33" s="518">
        <f>IF(Registrering!$B$29="Prosjekter som foregår i UiOs lokaler",IF($B33="Teknisk/adm. bistand/Feltassistent",L33*Tabeller!M$11,L33*Tabeller!M$10)/Tabeller!$H$5,IF($B33="Teknisk/adm. bistand/Feltassistent",L33*Tabeller!M$13,L33*Tabeller!M$12)/Tabeller!$H$5)</f>
        <v>0</v>
      </c>
      <c r="GU33" s="518">
        <f>IF(Registrering!$B$29="Prosjekter som foregår i UiOs lokaler",IF($B33="Teknisk/adm. bistand/Feltassistent",M33*Tabeller!N$11,M33*Tabeller!N$10)/Tabeller!$H$5,IF($B33="Teknisk/adm. bistand/Feltassistent",M33*Tabeller!N$13,M33*Tabeller!N$12)/Tabeller!$H$5)</f>
        <v>0</v>
      </c>
      <c r="GV33" s="518">
        <f>IF(Registrering!$B$29="Prosjekter som foregår i UiOs lokaler",IF($B33="Teknisk/adm. bistand/Feltassistent",N33*Tabeller!O$11,N33*Tabeller!O$10)/Tabeller!$H$5,IF($B33="Teknisk/adm. bistand/Feltassistent",N33*Tabeller!O$13,N33*Tabeller!O$12)/Tabeller!$H$5)</f>
        <v>0</v>
      </c>
      <c r="GW33" s="518">
        <f>IF(Registrering!$B$29="Prosjekter som foregår i UiOs lokaler",IF($B33="Teknisk/adm. bistand/Feltassistent",O33*Tabeller!P$11,O33*Tabeller!P$10)/Tabeller!$H$5,IF($B33="Teknisk/adm. bistand/Feltassistent",O33*Tabeller!P$13,O33*Tabeller!P$12)/Tabeller!$H$5)</f>
        <v>0</v>
      </c>
      <c r="GX33" s="518">
        <f>IF(Registrering!$B$29="Prosjekter som foregår i UiOs lokaler",IF($B33="Teknisk/adm. bistand/Feltassistent",P33*Tabeller!Q$11,P33*Tabeller!Q$10)/Tabeller!$H$5,IF($B33="Teknisk/adm. bistand/Feltassistent",P33*Tabeller!Q$13,P33*Tabeller!Q$12)/Tabeller!$H$5)</f>
        <v>0</v>
      </c>
      <c r="GY33" s="518">
        <f>IF(Registrering!$B$29="Prosjekter som foregår i UiOs lokaler",IF($B33="Teknisk/adm. bistand/Feltassistent",Q33*Tabeller!R$11,Q33*Tabeller!R$10)/Tabeller!$H$5,IF($B33="Teknisk/adm. bistand/Feltassistent",Q33*Tabeller!R$13,Q33*Tabeller!R$12)/Tabeller!$H$5)</f>
        <v>0</v>
      </c>
      <c r="GZ33" s="518">
        <f>IF(Registrering!$B$29="Prosjekter som foregår i UiOs lokaler",IF($B33="Teknisk/adm. bistand/Feltassistent",R33*Tabeller!S$11,R33*Tabeller!S$10)/Tabeller!$H$5,IF($B33="Teknisk/adm. bistand/Feltassistent",R33*Tabeller!S$13,R33*Tabeller!S$12)/Tabeller!$H$5)</f>
        <v>0</v>
      </c>
      <c r="HA33" s="518">
        <f>IF(Registrering!$B$29="Prosjekter som foregår i UiOs lokaler",IF($B33="Teknisk/adm. bistand/Feltassistent",S33*Tabeller!T$11,S33*Tabeller!T$10)/Tabeller!$H$5,IF($B33="Teknisk/adm. bistand/Feltassistent",S33*Tabeller!T$13,S33*Tabeller!T$12)/Tabeller!$H$5)</f>
        <v>0</v>
      </c>
      <c r="HB33" s="518">
        <f>IF(Registrering!$B$29="Prosjekter som foregår i UiOs lokaler",IF($B33="Teknisk/adm. bistand/Feltassistent",T33*Tabeller!U$11,T33*Tabeller!U$10)/Tabeller!$H$5,IF($B33="Teknisk/adm. bistand/Feltassistent",T33*Tabeller!U$13,T33*Tabeller!U$12)/Tabeller!$H$5)</f>
        <v>0</v>
      </c>
      <c r="HC33" s="518">
        <f>IF(Registrering!$B$29="Prosjekter som foregår i UiOs lokaler",IF($B33="Teknisk/adm. bistand/Feltassistent",U33*Tabeller!V$11,U33*Tabeller!V$10)/Tabeller!$H$5,IF($B33="Teknisk/adm. bistand/Feltassistent",U33*Tabeller!V$13,U33*Tabeller!V$12)/Tabeller!$H$5)</f>
        <v>0</v>
      </c>
    </row>
    <row r="34" spans="2:211" ht="15" x14ac:dyDescent="0.25">
      <c r="B34" s="235"/>
      <c r="C34" s="422">
        <f>IF(Registrering!$B$28="Fast beløp",0,IF(Registrering!$B$28="Sats for ekst. fin. overhead",0,DJ34))</f>
        <v>0</v>
      </c>
      <c r="D34" s="422">
        <f>SUM(AP34:BB34)</f>
        <v>0</v>
      </c>
      <c r="E34" s="327">
        <f>SUM(I34:U34)/Tabeller!$H$5</f>
        <v>0</v>
      </c>
      <c r="F34" s="595"/>
      <c r="G34" s="598"/>
      <c r="H34" s="595"/>
      <c r="I34" s="599"/>
      <c r="J34" s="599"/>
      <c r="K34" s="599"/>
      <c r="L34" s="599"/>
      <c r="M34" s="599"/>
      <c r="N34" s="599"/>
      <c r="O34" s="599"/>
      <c r="P34" s="599"/>
      <c r="Q34" s="599"/>
      <c r="R34" s="599"/>
      <c r="S34" s="599"/>
      <c r="T34" s="599"/>
      <c r="U34" s="599"/>
      <c r="AE34" s="6">
        <f t="shared" si="489"/>
        <v>0</v>
      </c>
      <c r="AF34" s="6">
        <f>AE34*Tabeller!$I$49</f>
        <v>0</v>
      </c>
      <c r="AG34" s="6">
        <f t="shared" si="471"/>
        <v>0</v>
      </c>
      <c r="AH34" s="88">
        <f>AG34*Tabeller!$H$40</f>
        <v>0</v>
      </c>
      <c r="AI34" s="6">
        <f>SUM(AG34:AH34,AJ34)*Tabeller!$H$42</f>
        <v>0</v>
      </c>
      <c r="AJ34" s="6">
        <f>AF34*Tabeller!$H$41</f>
        <v>0</v>
      </c>
      <c r="AK34" s="6">
        <f t="shared" si="490"/>
        <v>0</v>
      </c>
      <c r="AL34" s="6">
        <f>AK34+(IF(B34="Teknisk adm bistand",Registrering!$E$51,Registrering!$B$51))</f>
        <v>0</v>
      </c>
      <c r="AM34" s="6">
        <f>AK34/Tabeller!$H$5</f>
        <v>0</v>
      </c>
      <c r="AP34" s="6">
        <f>((I34*Budsjett!$AM34)*(Tabeller!I$51))</f>
        <v>0</v>
      </c>
      <c r="AQ34" s="6">
        <f>((J34*Budsjett!$AM34)*(Tabeller!J$49))</f>
        <v>0</v>
      </c>
      <c r="AR34" s="6">
        <f>((K34*Budsjett!$AM34)*(Tabeller!K$49))</f>
        <v>0</v>
      </c>
      <c r="AS34" s="6">
        <f>((L34*Budsjett!$AM34)*(Tabeller!L$49))</f>
        <v>0</v>
      </c>
      <c r="AT34" s="6">
        <f>((M34*Budsjett!$AM34)*(Tabeller!M$49))</f>
        <v>0</v>
      </c>
      <c r="AU34" s="6">
        <f>((N34*Budsjett!$AM34)*(Tabeller!N$49))</f>
        <v>0</v>
      </c>
      <c r="AV34" s="6">
        <f>((O34*Budsjett!$AM34)*(Tabeller!O$49))</f>
        <v>0</v>
      </c>
      <c r="AW34" s="6">
        <f>((P34*Budsjett!$AM34)*(Tabeller!P$49))</f>
        <v>0</v>
      </c>
      <c r="AX34" s="6">
        <f>((Q34*Budsjett!$AM34)*(Tabeller!Q$49))</f>
        <v>0</v>
      </c>
      <c r="AY34" s="6">
        <f>((R34*Budsjett!$AM34)*(Tabeller!R$49))</f>
        <v>0</v>
      </c>
      <c r="AZ34" s="6">
        <f>((S34*Budsjett!$AM34)*(Tabeller!S$49))</f>
        <v>0</v>
      </c>
      <c r="BA34" s="6">
        <f>((T34*Budsjett!$AM34)*(Tabeller!T$49))</f>
        <v>0</v>
      </c>
      <c r="BB34" s="6">
        <f>((U34*Budsjett!$AM34)*(Tabeller!U$49))</f>
        <v>0</v>
      </c>
      <c r="BD34" s="6">
        <f>IFERROR(IF(#REF!&gt;#REF!,BS34,GQ34),0)</f>
        <v>0</v>
      </c>
      <c r="BE34" s="6">
        <f>IFERROR(IF(#REF!&gt;#REF!,BT34,GR34),0)</f>
        <v>0</v>
      </c>
      <c r="BF34" s="6">
        <f>IFERROR(IF(#REF!&gt;#REF!,BU34,GS34),0)</f>
        <v>0</v>
      </c>
      <c r="BG34" s="6">
        <f>IFERROR(IF(#REF!&gt;#REF!,BV34,GT34),0)</f>
        <v>0</v>
      </c>
      <c r="BH34" s="6">
        <f>IFERROR(IF(#REF!&gt;#REF!,BW34,GU34),0)</f>
        <v>0</v>
      </c>
      <c r="BI34" s="6">
        <f>IFERROR(IF(#REF!&gt;#REF!,BX34,GV34),0)</f>
        <v>0</v>
      </c>
      <c r="BJ34" s="6">
        <f>IFERROR(IF(#REF!&gt;#REF!,BY34,GW34),0)</f>
        <v>0</v>
      </c>
      <c r="BK34" s="6">
        <f>IFERROR(IF(#REF!&gt;#REF!,BZ34,GX34),0)</f>
        <v>0</v>
      </c>
      <c r="BL34" s="6">
        <f>IFERROR(IF(#REF!&gt;#REF!,CA34,GY34),0)</f>
        <v>0</v>
      </c>
      <c r="BM34" s="6">
        <f>IFERROR(IF(#REF!&gt;#REF!,CB34,GZ34),0)</f>
        <v>0</v>
      </c>
      <c r="BN34" s="6">
        <f>IFERROR(IF(#REF!&gt;#REF!,CC34,HA34),0)</f>
        <v>0</v>
      </c>
      <c r="BO34" s="6">
        <f>IFERROR(IF(#REF!&gt;#REF!,CD34,HB34),0)</f>
        <v>0</v>
      </c>
      <c r="BP34" s="6">
        <f>IFERROR(IF(#REF!&gt;#REF!,CE34,HC34),0)</f>
        <v>0</v>
      </c>
      <c r="BS34" s="6">
        <f>IFERROR(IF($F$89=$K$88,AP34*#REF!,AP34*Budsjett!$F$89),0)</f>
        <v>0</v>
      </c>
      <c r="BT34" s="6">
        <f>IFERROR(IF($F$89=$K$88,AQ34*#REF!,AQ34*Budsjett!$F$89),0)</f>
        <v>0</v>
      </c>
      <c r="BU34" s="6">
        <f>IFERROR(IF($F$89=$K$88,AR34*#REF!,AR34*Budsjett!$F$89),0)</f>
        <v>0</v>
      </c>
      <c r="BV34" s="6">
        <f>IFERROR(IF($F$89=$K$88,AS34*#REF!,AS34*Budsjett!$F$89),0)</f>
        <v>0</v>
      </c>
      <c r="BW34" s="6">
        <f>IFERROR(IF($F$89=$K$88,AT34*#REF!,AT34*Budsjett!$F$89),0)</f>
        <v>0</v>
      </c>
      <c r="BX34" s="6">
        <f>IFERROR(IF($F$89=$K$88,AU34*#REF!,AU34*Budsjett!$F$89),0)</f>
        <v>0</v>
      </c>
      <c r="BY34" s="6">
        <f>IFERROR(IF($F$89=$K$88,AV34*#REF!,AV34*Budsjett!$F$89),0)</f>
        <v>0</v>
      </c>
      <c r="BZ34" s="6">
        <f>IFERROR(IF($F$89=$K$88,AW34*#REF!,AW34*Budsjett!$F$89),0)</f>
        <v>0</v>
      </c>
      <c r="CA34" s="6">
        <f>IFERROR(IF($F$89=$K$88,AX34*#REF!,AX34*Budsjett!$F$89),0)</f>
        <v>0</v>
      </c>
      <c r="CB34" s="6">
        <f>IFERROR(IF($F$89=$K$88,AY34*#REF!,AY34*Budsjett!$F$89),0)</f>
        <v>0</v>
      </c>
      <c r="CC34" s="6">
        <f>IFERROR(IF($F$89=$K$88,AZ34*#REF!,AZ34*Budsjett!$F$89),0)</f>
        <v>0</v>
      </c>
      <c r="CD34" s="6">
        <f>IFERROR(IF($F$89=$K$88,BA34*#REF!,BA34*Budsjett!$F$89),0)</f>
        <v>0</v>
      </c>
      <c r="CE34" s="6">
        <f>IFERROR(IF($F$89=$K$88,BB34*#REF!,BB34*Budsjett!$F$89),0)</f>
        <v>0</v>
      </c>
      <c r="CH34" s="6">
        <f t="shared" ref="CH34" si="558">BD34-BS34</f>
        <v>0</v>
      </c>
      <c r="CI34" s="6">
        <f t="shared" ref="CI34" si="559">BE34-BT34</f>
        <v>0</v>
      </c>
      <c r="CJ34" s="6">
        <f t="shared" ref="CJ34" si="560">BF34-BU34</f>
        <v>0</v>
      </c>
      <c r="CK34" s="6">
        <f t="shared" ref="CK34" si="561">BG34-BV34</f>
        <v>0</v>
      </c>
      <c r="CL34" s="6">
        <f t="shared" ref="CL34" si="562">BH34-BW34</f>
        <v>0</v>
      </c>
      <c r="CM34" s="6">
        <f t="shared" ref="CM34" si="563">BI34-BX34</f>
        <v>0</v>
      </c>
      <c r="CN34" s="6">
        <f t="shared" ref="CN34" si="564">BJ34-BY34</f>
        <v>0</v>
      </c>
      <c r="CO34" s="6">
        <f t="shared" ref="CO34" si="565">BK34-BZ34</f>
        <v>0</v>
      </c>
      <c r="CP34" s="6">
        <f t="shared" ref="CP34" si="566">BL34-CA34</f>
        <v>0</v>
      </c>
      <c r="CQ34" s="6">
        <f t="shared" si="474"/>
        <v>0</v>
      </c>
      <c r="CR34" s="6">
        <f t="shared" ref="CR34" si="567">BN34-CC34</f>
        <v>0</v>
      </c>
      <c r="CS34" s="6">
        <f t="shared" ref="CS34" si="568">BO34-CD34</f>
        <v>0</v>
      </c>
      <c r="CT34" s="6">
        <f t="shared" ref="CT34" si="569">BP34-CE34</f>
        <v>0</v>
      </c>
      <c r="CV34" s="47">
        <f>B34</f>
        <v>0</v>
      </c>
      <c r="CW34" s="6">
        <f>-(AP34*(1+Tabeller!$I$82))</f>
        <v>0</v>
      </c>
      <c r="CX34" s="6">
        <f>-(AQ34*(1+Tabeller!$I$82))</f>
        <v>0</v>
      </c>
      <c r="CY34" s="6">
        <f>-(AR34*(1+Tabeller!$I$82))</f>
        <v>0</v>
      </c>
      <c r="CZ34" s="6">
        <f>-(AS34*(1+Tabeller!$I$82))</f>
        <v>0</v>
      </c>
      <c r="DA34" s="6">
        <f>-(AT34*(1+Tabeller!$I$82))</f>
        <v>0</v>
      </c>
      <c r="DB34" s="6">
        <f>-(AU34*(1+Tabeller!$I$82))</f>
        <v>0</v>
      </c>
      <c r="DC34" s="6">
        <f>-(AV34*(1+Tabeller!$I$82))</f>
        <v>0</v>
      </c>
      <c r="DD34" s="6">
        <f>-(AW34*(1+Tabeller!$I$82))</f>
        <v>0</v>
      </c>
      <c r="DE34" s="6">
        <f>-(AX34*(1+Tabeller!$I$82))</f>
        <v>0</v>
      </c>
      <c r="DF34" s="6">
        <f>-(AY34*(1+Tabeller!$I$82))</f>
        <v>0</v>
      </c>
      <c r="DG34" s="6">
        <f>-(AZ34*(1+Tabeller!$I$82))</f>
        <v>0</v>
      </c>
      <c r="DH34" s="6">
        <f>-(BA34*(1+Tabeller!$I$82))</f>
        <v>0</v>
      </c>
      <c r="DI34" s="6">
        <f>-(BB34*(1+Tabeller!$I$82))</f>
        <v>0</v>
      </c>
      <c r="DJ34" s="8">
        <f t="shared" si="478"/>
        <v>0</v>
      </c>
      <c r="DM34" s="47">
        <f t="shared" si="479"/>
        <v>0</v>
      </c>
      <c r="DN34" s="6">
        <f t="shared" si="480"/>
        <v>0</v>
      </c>
      <c r="DO34" s="6">
        <f t="shared" si="480"/>
        <v>0</v>
      </c>
      <c r="DP34" s="6">
        <f t="shared" si="480"/>
        <v>0</v>
      </c>
      <c r="DQ34" s="6">
        <f t="shared" si="480"/>
        <v>0</v>
      </c>
      <c r="DR34" s="6">
        <f t="shared" si="480"/>
        <v>0</v>
      </c>
      <c r="DS34" s="6">
        <f t="shared" si="480"/>
        <v>0</v>
      </c>
      <c r="DT34" s="6">
        <f t="shared" si="480"/>
        <v>0</v>
      </c>
      <c r="DU34" s="6">
        <f t="shared" si="480"/>
        <v>0</v>
      </c>
      <c r="DV34" s="6">
        <f t="shared" si="480"/>
        <v>0</v>
      </c>
      <c r="DW34" s="6">
        <f t="shared" si="480"/>
        <v>0</v>
      </c>
      <c r="DX34" s="6">
        <f t="shared" si="480"/>
        <v>0</v>
      </c>
      <c r="DY34" s="6">
        <f t="shared" si="480"/>
        <v>0</v>
      </c>
      <c r="DZ34" s="6">
        <f t="shared" si="480"/>
        <v>0</v>
      </c>
      <c r="EA34" s="8">
        <f t="shared" ref="EA34" si="570">SUM(DN34:DZ34)</f>
        <v>0</v>
      </c>
      <c r="EC34" s="47">
        <f t="shared" si="58"/>
        <v>0</v>
      </c>
      <c r="ED34" s="6">
        <f t="shared" si="482"/>
        <v>0</v>
      </c>
      <c r="EE34" s="6">
        <f t="shared" si="482"/>
        <v>0</v>
      </c>
      <c r="EF34" s="6">
        <f t="shared" si="482"/>
        <v>0</v>
      </c>
      <c r="EG34" s="6">
        <f t="shared" si="482"/>
        <v>0</v>
      </c>
      <c r="EH34" s="6">
        <f t="shared" si="482"/>
        <v>0</v>
      </c>
      <c r="EI34" s="6">
        <f t="shared" si="482"/>
        <v>0</v>
      </c>
      <c r="EJ34" s="6">
        <f t="shared" si="482"/>
        <v>0</v>
      </c>
      <c r="EK34" s="6">
        <f t="shared" si="482"/>
        <v>0</v>
      </c>
      <c r="EL34" s="6">
        <f t="shared" si="482"/>
        <v>0</v>
      </c>
      <c r="EM34" s="6">
        <f t="shared" si="482"/>
        <v>0</v>
      </c>
      <c r="EN34" s="6">
        <f t="shared" si="482"/>
        <v>0</v>
      </c>
      <c r="EO34" s="6">
        <f t="shared" si="482"/>
        <v>0</v>
      </c>
      <c r="EP34" s="6">
        <f t="shared" si="482"/>
        <v>0</v>
      </c>
      <c r="EQ34" s="8">
        <f t="shared" ref="EQ34" si="571">SUM(ED34:EP34)</f>
        <v>0</v>
      </c>
      <c r="ES34" s="47">
        <f t="shared" si="60"/>
        <v>0</v>
      </c>
      <c r="ET34" s="6">
        <f t="shared" si="484"/>
        <v>0</v>
      </c>
      <c r="EU34" s="6">
        <f t="shared" si="484"/>
        <v>0</v>
      </c>
      <c r="EV34" s="6">
        <f t="shared" si="484"/>
        <v>0</v>
      </c>
      <c r="EW34" s="6">
        <f t="shared" si="484"/>
        <v>0</v>
      </c>
      <c r="EX34" s="6">
        <f t="shared" si="484"/>
        <v>0</v>
      </c>
      <c r="EY34" s="6">
        <f t="shared" si="484"/>
        <v>0</v>
      </c>
      <c r="EZ34" s="6">
        <f t="shared" si="484"/>
        <v>0</v>
      </c>
      <c r="FA34" s="6">
        <f t="shared" si="484"/>
        <v>0</v>
      </c>
      <c r="FB34" s="6">
        <f t="shared" si="484"/>
        <v>0</v>
      </c>
      <c r="FC34" s="6">
        <f t="shared" si="484"/>
        <v>0</v>
      </c>
      <c r="FD34" s="6">
        <f t="shared" si="484"/>
        <v>0</v>
      </c>
      <c r="FE34" s="6">
        <f t="shared" si="484"/>
        <v>0</v>
      </c>
      <c r="FF34" s="6">
        <f t="shared" si="484"/>
        <v>0</v>
      </c>
      <c r="FG34" s="8">
        <f t="shared" ref="FG34" si="572">SUM(ET34:FF34)</f>
        <v>0</v>
      </c>
      <c r="FI34" s="47">
        <f t="shared" si="62"/>
        <v>0</v>
      </c>
      <c r="FJ34" s="6">
        <f t="shared" si="486"/>
        <v>0</v>
      </c>
      <c r="FK34" s="6">
        <f t="shared" si="486"/>
        <v>0</v>
      </c>
      <c r="FL34" s="6">
        <f t="shared" si="486"/>
        <v>0</v>
      </c>
      <c r="FM34" s="6">
        <f t="shared" si="486"/>
        <v>0</v>
      </c>
      <c r="FN34" s="6">
        <f t="shared" si="486"/>
        <v>0</v>
      </c>
      <c r="FO34" s="6">
        <f t="shared" si="486"/>
        <v>0</v>
      </c>
      <c r="FP34" s="6">
        <f t="shared" si="486"/>
        <v>0</v>
      </c>
      <c r="FQ34" s="6">
        <f t="shared" si="486"/>
        <v>0</v>
      </c>
      <c r="FR34" s="6">
        <f t="shared" si="486"/>
        <v>0</v>
      </c>
      <c r="FS34" s="6">
        <f t="shared" si="486"/>
        <v>0</v>
      </c>
      <c r="FT34" s="6">
        <f t="shared" si="486"/>
        <v>0</v>
      </c>
      <c r="FU34" s="6">
        <f t="shared" si="486"/>
        <v>0</v>
      </c>
      <c r="FV34" s="6">
        <f t="shared" si="486"/>
        <v>0</v>
      </c>
      <c r="FW34" s="8">
        <f t="shared" ref="FW34" si="573">SUM(FJ34:FV34)</f>
        <v>0</v>
      </c>
      <c r="FZ34" s="47">
        <f t="shared" si="50"/>
        <v>0</v>
      </c>
      <c r="GA34" s="6"/>
      <c r="GB34" s="6"/>
      <c r="GC34" s="6"/>
      <c r="GD34" s="6"/>
      <c r="GE34" s="6"/>
      <c r="GF34" s="6"/>
      <c r="GG34" s="6"/>
      <c r="GH34" s="6"/>
      <c r="GI34" s="6"/>
      <c r="GJ34" s="6"/>
      <c r="GK34" s="6"/>
      <c r="GL34" s="6"/>
      <c r="GM34" s="6"/>
      <c r="GN34" s="8">
        <f t="shared" ref="GN34" si="574">SUM(GA34:GM34)</f>
        <v>0</v>
      </c>
      <c r="GQ34" s="518">
        <f>IF(Registrering!$B$29="Prosjekter som foregår i UiOs lokaler",IF($B34="Teknisk/adm. bistand/Feltassistent",I34*Tabeller!J$11,I34*Tabeller!J$10)/Tabeller!$H$5,IF($B34="Teknisk/adm. bistand/Feltassistent",I34*Tabeller!J$13,I34*Tabeller!J$12)/Tabeller!$H$5)</f>
        <v>0</v>
      </c>
      <c r="GR34" s="518">
        <f>IF(Registrering!$B$29="Prosjekter som foregår i UiOs lokaler",IF($B34="Teknisk/adm. bistand/Feltassistent",J34*Tabeller!K$11,J34*Tabeller!K$10)/Tabeller!$H$5,IF($B34="Teknisk/adm. bistand/Feltassistent",J34*Tabeller!K$13,J34*Tabeller!K$12)/Tabeller!$H$5)</f>
        <v>0</v>
      </c>
      <c r="GS34" s="518">
        <f>IF(Registrering!$B$29="Prosjekter som foregår i UiOs lokaler",IF($B34="Teknisk/adm. bistand/Feltassistent",K34*Tabeller!L$11,K34*Tabeller!L$10)/Tabeller!$H$5,IF($B34="Teknisk/adm. bistand/Feltassistent",K34*Tabeller!L$13,K34*Tabeller!L$12)/Tabeller!$H$5)</f>
        <v>0</v>
      </c>
      <c r="GT34" s="518">
        <f>IF(Registrering!$B$29="Prosjekter som foregår i UiOs lokaler",IF($B34="Teknisk/adm. bistand/Feltassistent",L34*Tabeller!M$11,L34*Tabeller!M$10)/Tabeller!$H$5,IF($B34="Teknisk/adm. bistand/Feltassistent",L34*Tabeller!M$13,L34*Tabeller!M$12)/Tabeller!$H$5)</f>
        <v>0</v>
      </c>
      <c r="GU34" s="518">
        <f>IF(Registrering!$B$29="Prosjekter som foregår i UiOs lokaler",IF($B34="Teknisk/adm. bistand/Feltassistent",M34*Tabeller!N$11,M34*Tabeller!N$10)/Tabeller!$H$5,IF($B34="Teknisk/adm. bistand/Feltassistent",M34*Tabeller!N$13,M34*Tabeller!N$12)/Tabeller!$H$5)</f>
        <v>0</v>
      </c>
      <c r="GV34" s="518">
        <f>IF(Registrering!$B$29="Prosjekter som foregår i UiOs lokaler",IF($B34="Teknisk/adm. bistand/Feltassistent",N34*Tabeller!O$11,N34*Tabeller!O$10)/Tabeller!$H$5,IF($B34="Teknisk/adm. bistand/Feltassistent",N34*Tabeller!O$13,N34*Tabeller!O$12)/Tabeller!$H$5)</f>
        <v>0</v>
      </c>
      <c r="GW34" s="518">
        <f>IF(Registrering!$B$29="Prosjekter som foregår i UiOs lokaler",IF($B34="Teknisk/adm. bistand/Feltassistent",O34*Tabeller!P$11,O34*Tabeller!P$10)/Tabeller!$H$5,IF($B34="Teknisk/adm. bistand/Feltassistent",O34*Tabeller!P$13,O34*Tabeller!P$12)/Tabeller!$H$5)</f>
        <v>0</v>
      </c>
      <c r="GX34" s="518">
        <f>IF(Registrering!$B$29="Prosjekter som foregår i UiOs lokaler",IF($B34="Teknisk/adm. bistand/Feltassistent",P34*Tabeller!Q$11,P34*Tabeller!Q$10)/Tabeller!$H$5,IF($B34="Teknisk/adm. bistand/Feltassistent",P34*Tabeller!Q$13,P34*Tabeller!Q$12)/Tabeller!$H$5)</f>
        <v>0</v>
      </c>
      <c r="GY34" s="518">
        <f>IF(Registrering!$B$29="Prosjekter som foregår i UiOs lokaler",IF($B34="Teknisk/adm. bistand/Feltassistent",Q34*Tabeller!R$11,Q34*Tabeller!R$10)/Tabeller!$H$5,IF($B34="Teknisk/adm. bistand/Feltassistent",Q34*Tabeller!R$13,Q34*Tabeller!R$12)/Tabeller!$H$5)</f>
        <v>0</v>
      </c>
      <c r="GZ34" s="518">
        <f>IF(Registrering!$B$29="Prosjekter som foregår i UiOs lokaler",IF($B34="Teknisk/adm. bistand/Feltassistent",R34*Tabeller!S$11,R34*Tabeller!S$10)/Tabeller!$H$5,IF($B34="Teknisk/adm. bistand/Feltassistent",R34*Tabeller!S$13,R34*Tabeller!S$12)/Tabeller!$H$5)</f>
        <v>0</v>
      </c>
      <c r="HA34" s="518">
        <f>IF(Registrering!$B$29="Prosjekter som foregår i UiOs lokaler",IF($B34="Teknisk/adm. bistand/Feltassistent",S34*Tabeller!T$11,S34*Tabeller!T$10)/Tabeller!$H$5,IF($B34="Teknisk/adm. bistand/Feltassistent",S34*Tabeller!T$13,S34*Tabeller!T$12)/Tabeller!$H$5)</f>
        <v>0</v>
      </c>
      <c r="HB34" s="518">
        <f>IF(Registrering!$B$29="Prosjekter som foregår i UiOs lokaler",IF($B34="Teknisk/adm. bistand/Feltassistent",T34*Tabeller!U$11,T34*Tabeller!U$10)/Tabeller!$H$5,IF($B34="Teknisk/adm. bistand/Feltassistent",T34*Tabeller!U$13,T34*Tabeller!U$12)/Tabeller!$H$5)</f>
        <v>0</v>
      </c>
      <c r="HC34" s="518">
        <f>IF(Registrering!$B$29="Prosjekter som foregår i UiOs lokaler",IF($B34="Teknisk/adm. bistand/Feltassistent",U34*Tabeller!V$11,U34*Tabeller!V$10)/Tabeller!$H$5,IF($B34="Teknisk/adm. bistand/Feltassistent",U34*Tabeller!V$13,U34*Tabeller!V$12)/Tabeller!$H$5)</f>
        <v>0</v>
      </c>
    </row>
    <row r="35" spans="2:211" ht="15" x14ac:dyDescent="0.25">
      <c r="B35" s="12" t="s">
        <v>97</v>
      </c>
      <c r="C35" s="16">
        <f>SUM(C31:C34)</f>
        <v>0</v>
      </c>
      <c r="D35" s="16">
        <f>SUM(D31:D34)</f>
        <v>0</v>
      </c>
      <c r="E35" s="328">
        <f>SUM(E31:E34)</f>
        <v>0</v>
      </c>
      <c r="F35" s="12"/>
      <c r="G35" s="12"/>
      <c r="H35" s="13"/>
      <c r="I35" s="56">
        <f t="shared" ref="I35:U35" si="575">SUM(I31:I34)</f>
        <v>0</v>
      </c>
      <c r="J35" s="56">
        <f t="shared" si="575"/>
        <v>0</v>
      </c>
      <c r="K35" s="56">
        <f t="shared" si="575"/>
        <v>0</v>
      </c>
      <c r="L35" s="56">
        <f t="shared" si="575"/>
        <v>0</v>
      </c>
      <c r="M35" s="56">
        <f t="shared" si="575"/>
        <v>0</v>
      </c>
      <c r="N35" s="56">
        <f t="shared" si="575"/>
        <v>0</v>
      </c>
      <c r="O35" s="56">
        <f t="shared" si="575"/>
        <v>0</v>
      </c>
      <c r="P35" s="56">
        <f t="shared" si="575"/>
        <v>0</v>
      </c>
      <c r="Q35" s="56">
        <f t="shared" si="575"/>
        <v>0</v>
      </c>
      <c r="R35" s="56">
        <f t="shared" si="575"/>
        <v>0</v>
      </c>
      <c r="S35" s="56">
        <f t="shared" si="575"/>
        <v>0</v>
      </c>
      <c r="T35" s="56">
        <f t="shared" si="575"/>
        <v>0</v>
      </c>
      <c r="U35" s="56">
        <f t="shared" si="575"/>
        <v>0</v>
      </c>
      <c r="AP35" s="8">
        <f t="shared" ref="AP35:BB35" si="576">SUM(AP31:AP34)</f>
        <v>0</v>
      </c>
      <c r="AQ35" s="8">
        <f t="shared" si="576"/>
        <v>0</v>
      </c>
      <c r="AR35" s="8">
        <f t="shared" si="576"/>
        <v>0</v>
      </c>
      <c r="AS35" s="8">
        <f t="shared" si="576"/>
        <v>0</v>
      </c>
      <c r="AT35" s="8">
        <f t="shared" si="576"/>
        <v>0</v>
      </c>
      <c r="AU35" s="8">
        <f t="shared" si="576"/>
        <v>0</v>
      </c>
      <c r="AV35" s="8">
        <f t="shared" si="576"/>
        <v>0</v>
      </c>
      <c r="AW35" s="8">
        <f t="shared" si="576"/>
        <v>0</v>
      </c>
      <c r="AX35" s="8">
        <f t="shared" si="576"/>
        <v>0</v>
      </c>
      <c r="AY35" s="8">
        <f t="shared" si="576"/>
        <v>0</v>
      </c>
      <c r="AZ35" s="8">
        <f t="shared" si="576"/>
        <v>0</v>
      </c>
      <c r="BA35" s="8">
        <f t="shared" si="576"/>
        <v>0</v>
      </c>
      <c r="BB35" s="8">
        <f t="shared" si="576"/>
        <v>0</v>
      </c>
      <c r="BC35" s="30">
        <f>SUM(AP35:BB35)</f>
        <v>0</v>
      </c>
      <c r="BD35" s="8">
        <f t="shared" ref="BD35:BP35" si="577">SUM(BD31:BD34)</f>
        <v>0</v>
      </c>
      <c r="BE35" s="8">
        <f t="shared" si="577"/>
        <v>0</v>
      </c>
      <c r="BF35" s="8">
        <f t="shared" si="577"/>
        <v>0</v>
      </c>
      <c r="BG35" s="8">
        <f t="shared" si="577"/>
        <v>0</v>
      </c>
      <c r="BH35" s="8">
        <f t="shared" si="577"/>
        <v>0</v>
      </c>
      <c r="BI35" s="8">
        <f t="shared" si="577"/>
        <v>0</v>
      </c>
      <c r="BJ35" s="8">
        <f t="shared" si="577"/>
        <v>0</v>
      </c>
      <c r="BK35" s="8">
        <f t="shared" si="577"/>
        <v>0</v>
      </c>
      <c r="BL35" s="8">
        <f t="shared" si="577"/>
        <v>0</v>
      </c>
      <c r="BM35" s="8">
        <f t="shared" si="577"/>
        <v>0</v>
      </c>
      <c r="BN35" s="8">
        <f t="shared" si="577"/>
        <v>0</v>
      </c>
      <c r="BO35" s="8">
        <f t="shared" si="577"/>
        <v>0</v>
      </c>
      <c r="BP35" s="8">
        <f t="shared" si="577"/>
        <v>0</v>
      </c>
      <c r="BQ35" s="22">
        <f>SUM(BD35:BP35)</f>
        <v>0</v>
      </c>
      <c r="BS35" s="8">
        <f t="shared" ref="BS35:CE35" si="578">SUM(BS31:BS34)</f>
        <v>0</v>
      </c>
      <c r="BT35" s="8">
        <f t="shared" si="578"/>
        <v>0</v>
      </c>
      <c r="BU35" s="8">
        <f t="shared" si="578"/>
        <v>0</v>
      </c>
      <c r="BV35" s="8">
        <f t="shared" si="578"/>
        <v>0</v>
      </c>
      <c r="BW35" s="8">
        <f t="shared" si="578"/>
        <v>0</v>
      </c>
      <c r="BX35" s="8">
        <f t="shared" si="578"/>
        <v>0</v>
      </c>
      <c r="BY35" s="8">
        <f t="shared" si="578"/>
        <v>0</v>
      </c>
      <c r="BZ35" s="8">
        <f t="shared" si="578"/>
        <v>0</v>
      </c>
      <c r="CA35" s="8">
        <f t="shared" si="578"/>
        <v>0</v>
      </c>
      <c r="CB35" s="8">
        <f t="shared" si="578"/>
        <v>0</v>
      </c>
      <c r="CC35" s="8">
        <f t="shared" si="578"/>
        <v>0</v>
      </c>
      <c r="CD35" s="8">
        <f t="shared" si="578"/>
        <v>0</v>
      </c>
      <c r="CE35" s="8">
        <f t="shared" si="578"/>
        <v>0</v>
      </c>
      <c r="CF35" s="30"/>
      <c r="CG35" s="30"/>
      <c r="CH35" s="8">
        <f t="shared" ref="CH35:CT35" si="579">SUM(CH31:CH34)</f>
        <v>0</v>
      </c>
      <c r="CI35" s="8">
        <f t="shared" si="579"/>
        <v>0</v>
      </c>
      <c r="CJ35" s="8">
        <f t="shared" si="579"/>
        <v>0</v>
      </c>
      <c r="CK35" s="8">
        <f t="shared" si="579"/>
        <v>0</v>
      </c>
      <c r="CL35" s="8">
        <f t="shared" si="579"/>
        <v>0</v>
      </c>
      <c r="CM35" s="8">
        <f t="shared" si="579"/>
        <v>0</v>
      </c>
      <c r="CN35" s="8">
        <f t="shared" si="579"/>
        <v>0</v>
      </c>
      <c r="CO35" s="8">
        <f t="shared" si="579"/>
        <v>0</v>
      </c>
      <c r="CP35" s="8">
        <f t="shared" si="579"/>
        <v>0</v>
      </c>
      <c r="CQ35" s="8">
        <f t="shared" si="579"/>
        <v>0</v>
      </c>
      <c r="CR35" s="8">
        <f t="shared" si="579"/>
        <v>0</v>
      </c>
      <c r="CS35" s="8">
        <f t="shared" si="579"/>
        <v>0</v>
      </c>
      <c r="CT35" s="8">
        <f t="shared" si="579"/>
        <v>0</v>
      </c>
      <c r="CU35" s="30"/>
      <c r="CV35" s="47"/>
      <c r="CW35" s="8">
        <f t="shared" ref="CW35:DJ35" si="580">SUM(CW31:CW34)</f>
        <v>0</v>
      </c>
      <c r="CX35" s="8">
        <f t="shared" si="580"/>
        <v>0</v>
      </c>
      <c r="CY35" s="8">
        <f t="shared" si="580"/>
        <v>0</v>
      </c>
      <c r="CZ35" s="8">
        <f t="shared" si="580"/>
        <v>0</v>
      </c>
      <c r="DA35" s="8">
        <f t="shared" si="580"/>
        <v>0</v>
      </c>
      <c r="DB35" s="8">
        <f t="shared" si="580"/>
        <v>0</v>
      </c>
      <c r="DC35" s="8">
        <f t="shared" si="580"/>
        <v>0</v>
      </c>
      <c r="DD35" s="8">
        <f t="shared" si="580"/>
        <v>0</v>
      </c>
      <c r="DE35" s="8">
        <f t="shared" si="580"/>
        <v>0</v>
      </c>
      <c r="DF35" s="8">
        <f t="shared" si="580"/>
        <v>0</v>
      </c>
      <c r="DG35" s="8">
        <f t="shared" si="580"/>
        <v>0</v>
      </c>
      <c r="DH35" s="8">
        <f t="shared" si="580"/>
        <v>0</v>
      </c>
      <c r="DI35" s="8">
        <f t="shared" si="580"/>
        <v>0</v>
      </c>
      <c r="DJ35" s="8">
        <f t="shared" si="580"/>
        <v>0</v>
      </c>
      <c r="DM35" s="47"/>
      <c r="DN35" s="8">
        <f t="shared" ref="DN35:EA35" si="581">SUM(DN31:DN34)</f>
        <v>0</v>
      </c>
      <c r="DO35" s="8">
        <f t="shared" si="581"/>
        <v>0</v>
      </c>
      <c r="DP35" s="8">
        <f t="shared" si="581"/>
        <v>0</v>
      </c>
      <c r="DQ35" s="8">
        <f t="shared" si="581"/>
        <v>0</v>
      </c>
      <c r="DR35" s="8">
        <f t="shared" si="581"/>
        <v>0</v>
      </c>
      <c r="DS35" s="8">
        <f t="shared" si="581"/>
        <v>0</v>
      </c>
      <c r="DT35" s="8">
        <f t="shared" si="581"/>
        <v>0</v>
      </c>
      <c r="DU35" s="8">
        <f t="shared" si="581"/>
        <v>0</v>
      </c>
      <c r="DV35" s="8">
        <f t="shared" si="581"/>
        <v>0</v>
      </c>
      <c r="DW35" s="8">
        <f t="shared" si="581"/>
        <v>0</v>
      </c>
      <c r="DX35" s="8">
        <f t="shared" si="581"/>
        <v>0</v>
      </c>
      <c r="DY35" s="8">
        <f t="shared" si="581"/>
        <v>0</v>
      </c>
      <c r="DZ35" s="8">
        <f t="shared" si="581"/>
        <v>0</v>
      </c>
      <c r="EA35" s="8">
        <f t="shared" si="581"/>
        <v>0</v>
      </c>
      <c r="EC35" s="47">
        <f t="shared" si="58"/>
        <v>0</v>
      </c>
      <c r="ED35" s="8">
        <f t="shared" ref="ED35:EQ35" si="582">SUM(ED31:ED34)</f>
        <v>0</v>
      </c>
      <c r="EE35" s="8">
        <f t="shared" si="582"/>
        <v>0</v>
      </c>
      <c r="EF35" s="8">
        <f t="shared" si="582"/>
        <v>0</v>
      </c>
      <c r="EG35" s="8">
        <f t="shared" si="582"/>
        <v>0</v>
      </c>
      <c r="EH35" s="8">
        <f t="shared" si="582"/>
        <v>0</v>
      </c>
      <c r="EI35" s="8">
        <f t="shared" si="582"/>
        <v>0</v>
      </c>
      <c r="EJ35" s="8">
        <f t="shared" si="582"/>
        <v>0</v>
      </c>
      <c r="EK35" s="8">
        <f t="shared" si="582"/>
        <v>0</v>
      </c>
      <c r="EL35" s="8">
        <f t="shared" si="582"/>
        <v>0</v>
      </c>
      <c r="EM35" s="8">
        <f t="shared" si="582"/>
        <v>0</v>
      </c>
      <c r="EN35" s="8">
        <f t="shared" si="582"/>
        <v>0</v>
      </c>
      <c r="EO35" s="8">
        <f t="shared" si="582"/>
        <v>0</v>
      </c>
      <c r="EP35" s="8">
        <f t="shared" si="582"/>
        <v>0</v>
      </c>
      <c r="EQ35" s="8">
        <f t="shared" si="582"/>
        <v>0</v>
      </c>
      <c r="ES35" s="47">
        <f t="shared" si="60"/>
        <v>0</v>
      </c>
      <c r="ET35" s="8">
        <f t="shared" ref="ET35:FG35" si="583">SUM(ET31:ET34)</f>
        <v>0</v>
      </c>
      <c r="EU35" s="8">
        <f t="shared" si="583"/>
        <v>0</v>
      </c>
      <c r="EV35" s="8">
        <f t="shared" si="583"/>
        <v>0</v>
      </c>
      <c r="EW35" s="8">
        <f t="shared" si="583"/>
        <v>0</v>
      </c>
      <c r="EX35" s="8">
        <f t="shared" si="583"/>
        <v>0</v>
      </c>
      <c r="EY35" s="8">
        <f t="shared" si="583"/>
        <v>0</v>
      </c>
      <c r="EZ35" s="8">
        <f t="shared" si="583"/>
        <v>0</v>
      </c>
      <c r="FA35" s="8">
        <f t="shared" si="583"/>
        <v>0</v>
      </c>
      <c r="FB35" s="8">
        <f t="shared" si="583"/>
        <v>0</v>
      </c>
      <c r="FC35" s="8">
        <f t="shared" si="583"/>
        <v>0</v>
      </c>
      <c r="FD35" s="8">
        <f t="shared" si="583"/>
        <v>0</v>
      </c>
      <c r="FE35" s="8">
        <f t="shared" si="583"/>
        <v>0</v>
      </c>
      <c r="FF35" s="8">
        <f t="shared" si="583"/>
        <v>0</v>
      </c>
      <c r="FG35" s="8">
        <f t="shared" si="583"/>
        <v>0</v>
      </c>
      <c r="FI35" s="47">
        <f t="shared" si="62"/>
        <v>0</v>
      </c>
      <c r="FJ35" s="8">
        <f t="shared" ref="FJ35:FW35" si="584">SUM(FJ31:FJ34)</f>
        <v>0</v>
      </c>
      <c r="FK35" s="8">
        <f t="shared" si="584"/>
        <v>0</v>
      </c>
      <c r="FL35" s="8">
        <f t="shared" si="584"/>
        <v>0</v>
      </c>
      <c r="FM35" s="8">
        <f t="shared" si="584"/>
        <v>0</v>
      </c>
      <c r="FN35" s="8">
        <f t="shared" si="584"/>
        <v>0</v>
      </c>
      <c r="FO35" s="8">
        <f t="shared" si="584"/>
        <v>0</v>
      </c>
      <c r="FP35" s="8">
        <f t="shared" si="584"/>
        <v>0</v>
      </c>
      <c r="FQ35" s="8">
        <f t="shared" si="584"/>
        <v>0</v>
      </c>
      <c r="FR35" s="8">
        <f t="shared" si="584"/>
        <v>0</v>
      </c>
      <c r="FS35" s="8">
        <f t="shared" si="584"/>
        <v>0</v>
      </c>
      <c r="FT35" s="8">
        <f t="shared" si="584"/>
        <v>0</v>
      </c>
      <c r="FU35" s="8">
        <f t="shared" si="584"/>
        <v>0</v>
      </c>
      <c r="FV35" s="8">
        <f t="shared" si="584"/>
        <v>0</v>
      </c>
      <c r="FW35" s="8">
        <f t="shared" si="584"/>
        <v>0</v>
      </c>
      <c r="FZ35" s="47">
        <f t="shared" si="50"/>
        <v>0</v>
      </c>
      <c r="GA35" s="8">
        <f t="shared" ref="GA35:GN35" si="585">SUM(GA31:GA34)</f>
        <v>0</v>
      </c>
      <c r="GB35" s="8">
        <f t="shared" si="585"/>
        <v>0</v>
      </c>
      <c r="GC35" s="8">
        <f t="shared" si="585"/>
        <v>0</v>
      </c>
      <c r="GD35" s="8">
        <f t="shared" si="585"/>
        <v>0</v>
      </c>
      <c r="GE35" s="8">
        <f t="shared" si="585"/>
        <v>0</v>
      </c>
      <c r="GF35" s="8">
        <f t="shared" si="585"/>
        <v>0</v>
      </c>
      <c r="GG35" s="8">
        <f t="shared" si="585"/>
        <v>0</v>
      </c>
      <c r="GH35" s="8">
        <f t="shared" si="585"/>
        <v>0</v>
      </c>
      <c r="GI35" s="8">
        <f t="shared" si="585"/>
        <v>0</v>
      </c>
      <c r="GJ35" s="8">
        <f t="shared" si="585"/>
        <v>0</v>
      </c>
      <c r="GK35" s="8">
        <f t="shared" si="585"/>
        <v>0</v>
      </c>
      <c r="GL35" s="8">
        <f t="shared" si="585"/>
        <v>0</v>
      </c>
      <c r="GM35" s="8">
        <f t="shared" si="585"/>
        <v>0</v>
      </c>
      <c r="GN35" s="8">
        <f t="shared" si="585"/>
        <v>0</v>
      </c>
      <c r="GQ35" s="517">
        <f t="shared" ref="GQ35:HC35" si="586">SUM(GQ31:GQ34)</f>
        <v>0</v>
      </c>
      <c r="GR35" s="517">
        <f t="shared" si="586"/>
        <v>0</v>
      </c>
      <c r="GS35" s="517">
        <f t="shared" si="586"/>
        <v>0</v>
      </c>
      <c r="GT35" s="517">
        <f t="shared" si="586"/>
        <v>0</v>
      </c>
      <c r="GU35" s="517">
        <f t="shared" si="586"/>
        <v>0</v>
      </c>
      <c r="GV35" s="517">
        <f t="shared" si="586"/>
        <v>0</v>
      </c>
      <c r="GW35" s="517">
        <f t="shared" si="586"/>
        <v>0</v>
      </c>
      <c r="GX35" s="517">
        <f t="shared" si="586"/>
        <v>0</v>
      </c>
      <c r="GY35" s="517">
        <f t="shared" si="586"/>
        <v>0</v>
      </c>
      <c r="GZ35" s="517">
        <f t="shared" si="586"/>
        <v>0</v>
      </c>
      <c r="HA35" s="517">
        <f t="shared" si="586"/>
        <v>0</v>
      </c>
      <c r="HB35" s="517">
        <f t="shared" si="586"/>
        <v>0</v>
      </c>
      <c r="HC35" s="517">
        <f t="shared" si="586"/>
        <v>0</v>
      </c>
    </row>
    <row r="36" spans="2:211" s="89" customFormat="1" ht="8.25" customHeight="1" x14ac:dyDescent="0.25">
      <c r="B36" s="340"/>
      <c r="C36" s="341"/>
      <c r="D36" s="341"/>
      <c r="E36" s="342"/>
      <c r="F36" s="340"/>
      <c r="G36" s="340"/>
      <c r="H36" s="343"/>
      <c r="I36" s="344"/>
      <c r="J36" s="344"/>
      <c r="K36" s="344"/>
      <c r="L36" s="344"/>
      <c r="M36" s="344"/>
      <c r="N36" s="344"/>
      <c r="O36" s="344"/>
      <c r="P36" s="344"/>
      <c r="Q36" s="344"/>
      <c r="R36" s="344"/>
      <c r="S36" s="344"/>
      <c r="T36" s="344"/>
      <c r="U36" s="344"/>
      <c r="AP36" s="345"/>
      <c r="AQ36" s="345"/>
      <c r="AR36" s="345"/>
      <c r="AS36" s="345"/>
      <c r="AT36" s="345"/>
      <c r="AU36" s="345"/>
      <c r="AV36" s="345"/>
      <c r="AW36" s="345"/>
      <c r="AX36" s="345"/>
      <c r="AY36" s="345"/>
      <c r="AZ36" s="345"/>
      <c r="BA36" s="345"/>
      <c r="BB36" s="345"/>
      <c r="BC36" s="346"/>
      <c r="BD36" s="345"/>
      <c r="BE36" s="345"/>
      <c r="BF36" s="345"/>
      <c r="BG36" s="345"/>
      <c r="BH36" s="345"/>
      <c r="BI36" s="345"/>
      <c r="BJ36" s="345"/>
      <c r="BK36" s="345"/>
      <c r="BL36" s="345"/>
      <c r="BM36" s="345"/>
      <c r="BN36" s="345"/>
      <c r="BO36" s="345"/>
      <c r="BP36" s="345"/>
      <c r="BS36" s="345"/>
      <c r="BT36" s="345"/>
      <c r="BU36" s="345"/>
      <c r="BV36" s="345"/>
      <c r="BW36" s="345"/>
      <c r="BX36" s="345"/>
      <c r="BY36" s="345"/>
      <c r="BZ36" s="345"/>
      <c r="CA36" s="345"/>
      <c r="CB36" s="345"/>
      <c r="CC36" s="345"/>
      <c r="CD36" s="345"/>
      <c r="CE36" s="345"/>
      <c r="CF36" s="346"/>
      <c r="CG36" s="346"/>
      <c r="CH36" s="345"/>
      <c r="CI36" s="345"/>
      <c r="CJ36" s="345"/>
      <c r="CK36" s="345"/>
      <c r="CL36" s="345"/>
      <c r="CM36" s="345"/>
      <c r="CN36" s="345"/>
      <c r="CO36" s="345"/>
      <c r="CP36" s="345"/>
      <c r="CQ36" s="345"/>
      <c r="CR36" s="345"/>
      <c r="CS36" s="345"/>
      <c r="CT36" s="345"/>
      <c r="CU36" s="346"/>
      <c r="CV36" s="347"/>
      <c r="CW36" s="345"/>
      <c r="CX36" s="345"/>
      <c r="CY36" s="345"/>
      <c r="CZ36" s="345"/>
      <c r="DA36" s="345"/>
      <c r="DB36" s="345"/>
      <c r="DC36" s="345"/>
      <c r="DD36" s="345"/>
      <c r="DE36" s="345"/>
      <c r="DF36" s="345"/>
      <c r="DG36" s="345"/>
      <c r="DH36" s="345"/>
      <c r="DI36" s="345"/>
      <c r="DJ36" s="345"/>
      <c r="DM36" s="347"/>
      <c r="DN36" s="345"/>
      <c r="DO36" s="345"/>
      <c r="DP36" s="345"/>
      <c r="DQ36" s="345"/>
      <c r="DR36" s="345"/>
      <c r="DS36" s="345"/>
      <c r="DT36" s="345"/>
      <c r="DU36" s="345"/>
      <c r="DV36" s="345"/>
      <c r="DW36" s="345"/>
      <c r="DX36" s="345"/>
      <c r="DY36" s="345"/>
      <c r="DZ36" s="345"/>
      <c r="EA36" s="345"/>
      <c r="EC36" s="347"/>
      <c r="ED36" s="345"/>
      <c r="EE36" s="345"/>
      <c r="EF36" s="345"/>
      <c r="EG36" s="345"/>
      <c r="EH36" s="345"/>
      <c r="EI36" s="345"/>
      <c r="EJ36" s="345"/>
      <c r="EK36" s="345"/>
      <c r="EL36" s="345"/>
      <c r="EM36" s="345"/>
      <c r="EN36" s="345"/>
      <c r="EO36" s="345"/>
      <c r="EP36" s="345"/>
      <c r="EQ36" s="345"/>
      <c r="ES36" s="347"/>
      <c r="ET36" s="345"/>
      <c r="EU36" s="345"/>
      <c r="EV36" s="345"/>
      <c r="EW36" s="345"/>
      <c r="EX36" s="345"/>
      <c r="EY36" s="345"/>
      <c r="EZ36" s="345"/>
      <c r="FA36" s="345"/>
      <c r="FB36" s="345"/>
      <c r="FC36" s="345"/>
      <c r="FD36" s="345"/>
      <c r="FE36" s="345"/>
      <c r="FF36" s="345"/>
      <c r="FG36" s="345"/>
      <c r="FI36" s="347"/>
      <c r="FJ36" s="345"/>
      <c r="FK36" s="345"/>
      <c r="FL36" s="345"/>
      <c r="FM36" s="345"/>
      <c r="FN36" s="345"/>
      <c r="FO36" s="345"/>
      <c r="FP36" s="345"/>
      <c r="FQ36" s="345"/>
      <c r="FR36" s="345"/>
      <c r="FS36" s="345"/>
      <c r="FT36" s="345"/>
      <c r="FU36" s="345"/>
      <c r="FV36" s="345"/>
      <c r="FW36" s="345"/>
      <c r="FZ36" s="347"/>
      <c r="GA36" s="345"/>
      <c r="GB36" s="345"/>
      <c r="GC36" s="345"/>
      <c r="GD36" s="345"/>
      <c r="GE36" s="345"/>
      <c r="GF36" s="345"/>
      <c r="GG36" s="345"/>
      <c r="GH36" s="345"/>
      <c r="GI36" s="345"/>
      <c r="GJ36" s="345"/>
      <c r="GK36" s="345"/>
      <c r="GL36" s="345"/>
      <c r="GM36" s="345"/>
      <c r="GN36" s="345"/>
      <c r="GQ36" s="517"/>
      <c r="GR36" s="517"/>
      <c r="GS36" s="517"/>
      <c r="GT36" s="517"/>
      <c r="GU36" s="517"/>
      <c r="GV36" s="517"/>
      <c r="GW36" s="517"/>
      <c r="GX36" s="517"/>
      <c r="GY36" s="517"/>
      <c r="GZ36" s="517"/>
      <c r="HA36" s="517"/>
      <c r="HB36" s="517"/>
      <c r="HC36" s="517"/>
    </row>
    <row r="37" spans="2:211" ht="15" x14ac:dyDescent="0.25">
      <c r="B37" s="12" t="s">
        <v>98</v>
      </c>
      <c r="C37" s="16">
        <f>C28+C19+C10+C35</f>
        <v>0</v>
      </c>
      <c r="D37" s="16">
        <f>D28+D19+D10+D35</f>
        <v>0</v>
      </c>
      <c r="E37" s="56">
        <f>E10+E28+E19+E35</f>
        <v>0</v>
      </c>
      <c r="F37" s="12"/>
      <c r="G37" s="12"/>
      <c r="H37" s="13"/>
      <c r="I37" s="56">
        <f>(I10/12)+I28+I19+(I35/Tabeller!$H$5)</f>
        <v>0</v>
      </c>
      <c r="J37" s="56">
        <f>(J10/12)+J28+J19+(J35/Tabeller!$H$5)</f>
        <v>0</v>
      </c>
      <c r="K37" s="56">
        <f>(K10/12)+K28+K19+(K35/Tabeller!$H$5)</f>
        <v>0</v>
      </c>
      <c r="L37" s="56">
        <f>(L10/12)+L28+L19+(L35/Tabeller!$H$5)</f>
        <v>0</v>
      </c>
      <c r="M37" s="56">
        <f>(M10/12)+M28+M19+(M35/Tabeller!$H$5)</f>
        <v>0</v>
      </c>
      <c r="N37" s="56">
        <f>(N10/12)+N28+N19+(N35/Tabeller!$H$5)</f>
        <v>0</v>
      </c>
      <c r="O37" s="56">
        <f>(O10/12)+O28+O19+(O35/Tabeller!$H$5)</f>
        <v>0</v>
      </c>
      <c r="P37" s="56">
        <f>(P10/12)+P28+P19+(P35/Tabeller!$H$5)</f>
        <v>0</v>
      </c>
      <c r="Q37" s="56">
        <f>(Q10/12)+Q28+Q19+(Q35/Tabeller!$H$5)</f>
        <v>0</v>
      </c>
      <c r="R37" s="56">
        <f>(R10/12)+R28+R19+(R35/Tabeller!$H$5)</f>
        <v>0</v>
      </c>
      <c r="S37" s="56">
        <f>(S10/12)+S28+S19+(S35/Tabeller!$H$5)</f>
        <v>0</v>
      </c>
      <c r="T37" s="56">
        <f>(T10/12)+T28+T19+(T35/Tabeller!$H$5)</f>
        <v>0</v>
      </c>
      <c r="U37" s="56">
        <f>(U10/12)+U28+U19+(U35/Tabeller!$H$5)</f>
        <v>0</v>
      </c>
      <c r="AP37" s="8">
        <f t="shared" ref="AP37:BB37" si="587">AP28+AP19+AP10+AP35</f>
        <v>0</v>
      </c>
      <c r="AQ37" s="8">
        <f t="shared" si="587"/>
        <v>0</v>
      </c>
      <c r="AR37" s="8">
        <f t="shared" si="587"/>
        <v>0</v>
      </c>
      <c r="AS37" s="8">
        <f t="shared" si="587"/>
        <v>0</v>
      </c>
      <c r="AT37" s="8">
        <f t="shared" si="587"/>
        <v>0</v>
      </c>
      <c r="AU37" s="8">
        <f t="shared" si="587"/>
        <v>0</v>
      </c>
      <c r="AV37" s="8">
        <f t="shared" si="587"/>
        <v>0</v>
      </c>
      <c r="AW37" s="8">
        <f t="shared" si="587"/>
        <v>0</v>
      </c>
      <c r="AX37" s="8">
        <f t="shared" si="587"/>
        <v>0</v>
      </c>
      <c r="AY37" s="8">
        <f t="shared" si="587"/>
        <v>0</v>
      </c>
      <c r="AZ37" s="8">
        <f t="shared" si="587"/>
        <v>0</v>
      </c>
      <c r="BA37" s="8">
        <f t="shared" si="587"/>
        <v>0</v>
      </c>
      <c r="BB37" s="8">
        <f t="shared" si="587"/>
        <v>0</v>
      </c>
      <c r="BC37" s="30">
        <f>SUM(AP37:BB37)</f>
        <v>0</v>
      </c>
      <c r="BD37" s="8">
        <f t="shared" ref="BD37:BP37" si="588">BD28+BD19+BD10+BD35</f>
        <v>0</v>
      </c>
      <c r="BE37" s="8">
        <f t="shared" si="588"/>
        <v>0</v>
      </c>
      <c r="BF37" s="8">
        <f t="shared" si="588"/>
        <v>0</v>
      </c>
      <c r="BG37" s="8">
        <f t="shared" si="588"/>
        <v>0</v>
      </c>
      <c r="BH37" s="8">
        <f t="shared" si="588"/>
        <v>0</v>
      </c>
      <c r="BI37" s="8">
        <f t="shared" si="588"/>
        <v>0</v>
      </c>
      <c r="BJ37" s="8">
        <f t="shared" si="588"/>
        <v>0</v>
      </c>
      <c r="BK37" s="8">
        <f t="shared" si="588"/>
        <v>0</v>
      </c>
      <c r="BL37" s="8">
        <f t="shared" si="588"/>
        <v>0</v>
      </c>
      <c r="BM37" s="8">
        <f t="shared" si="588"/>
        <v>0</v>
      </c>
      <c r="BN37" s="8">
        <f t="shared" si="588"/>
        <v>0</v>
      </c>
      <c r="BO37" s="8">
        <f t="shared" si="588"/>
        <v>0</v>
      </c>
      <c r="BP37" s="8">
        <f t="shared" si="588"/>
        <v>0</v>
      </c>
      <c r="BQ37" s="32">
        <f>SUM(BD37:BP37)</f>
        <v>0</v>
      </c>
      <c r="BR37" s="34"/>
      <c r="BS37" s="8">
        <f t="shared" ref="BS37:CE37" si="589">BS28+BS19+BS10+BS35</f>
        <v>0</v>
      </c>
      <c r="BT37" s="8">
        <f t="shared" si="589"/>
        <v>0</v>
      </c>
      <c r="BU37" s="8">
        <f t="shared" si="589"/>
        <v>0</v>
      </c>
      <c r="BV37" s="8">
        <f t="shared" si="589"/>
        <v>0</v>
      </c>
      <c r="BW37" s="8">
        <f t="shared" si="589"/>
        <v>0</v>
      </c>
      <c r="BX37" s="8">
        <f t="shared" si="589"/>
        <v>0</v>
      </c>
      <c r="BY37" s="8">
        <f t="shared" si="589"/>
        <v>0</v>
      </c>
      <c r="BZ37" s="8">
        <f t="shared" si="589"/>
        <v>0</v>
      </c>
      <c r="CA37" s="8">
        <f t="shared" si="589"/>
        <v>0</v>
      </c>
      <c r="CB37" s="8">
        <f t="shared" si="589"/>
        <v>0</v>
      </c>
      <c r="CC37" s="8">
        <f t="shared" si="589"/>
        <v>0</v>
      </c>
      <c r="CD37" s="8">
        <f t="shared" si="589"/>
        <v>0</v>
      </c>
      <c r="CE37" s="8">
        <f t="shared" si="589"/>
        <v>0</v>
      </c>
      <c r="CF37" s="30">
        <f>SUM(BS37:CE37)</f>
        <v>0</v>
      </c>
      <c r="CG37" s="30"/>
      <c r="CH37" s="8">
        <f t="shared" ref="CH37:CT37" si="590">CH28+CH19+CH10+CH35</f>
        <v>0</v>
      </c>
      <c r="CI37" s="8">
        <f t="shared" si="590"/>
        <v>0</v>
      </c>
      <c r="CJ37" s="8">
        <f t="shared" si="590"/>
        <v>0</v>
      </c>
      <c r="CK37" s="8">
        <f t="shared" si="590"/>
        <v>0</v>
      </c>
      <c r="CL37" s="8">
        <f t="shared" si="590"/>
        <v>0</v>
      </c>
      <c r="CM37" s="8">
        <f t="shared" si="590"/>
        <v>0</v>
      </c>
      <c r="CN37" s="8">
        <f t="shared" si="590"/>
        <v>0</v>
      </c>
      <c r="CO37" s="8">
        <f t="shared" si="590"/>
        <v>0</v>
      </c>
      <c r="CP37" s="8">
        <f t="shared" si="590"/>
        <v>0</v>
      </c>
      <c r="CQ37" s="8">
        <f t="shared" si="590"/>
        <v>0</v>
      </c>
      <c r="CR37" s="8">
        <f t="shared" si="590"/>
        <v>0</v>
      </c>
      <c r="CS37" s="8">
        <f t="shared" si="590"/>
        <v>0</v>
      </c>
      <c r="CT37" s="8">
        <f t="shared" si="590"/>
        <v>0</v>
      </c>
      <c r="CU37" s="30"/>
      <c r="CV37" s="47"/>
      <c r="CW37" s="8">
        <f t="shared" ref="CW37:DJ37" si="591">CW28+CW19+CW10+CW35</f>
        <v>0</v>
      </c>
      <c r="CX37" s="8">
        <f t="shared" si="591"/>
        <v>0</v>
      </c>
      <c r="CY37" s="8">
        <f t="shared" si="591"/>
        <v>0</v>
      </c>
      <c r="CZ37" s="8">
        <f t="shared" si="591"/>
        <v>0</v>
      </c>
      <c r="DA37" s="8">
        <f t="shared" si="591"/>
        <v>0</v>
      </c>
      <c r="DB37" s="8">
        <f t="shared" si="591"/>
        <v>0</v>
      </c>
      <c r="DC37" s="8">
        <f t="shared" si="591"/>
        <v>0</v>
      </c>
      <c r="DD37" s="8">
        <f t="shared" si="591"/>
        <v>0</v>
      </c>
      <c r="DE37" s="8">
        <f t="shared" si="591"/>
        <v>0</v>
      </c>
      <c r="DF37" s="8">
        <f t="shared" si="591"/>
        <v>0</v>
      </c>
      <c r="DG37" s="8">
        <f t="shared" si="591"/>
        <v>0</v>
      </c>
      <c r="DH37" s="8">
        <f t="shared" si="591"/>
        <v>0</v>
      </c>
      <c r="DI37" s="8">
        <f t="shared" si="591"/>
        <v>0</v>
      </c>
      <c r="DJ37" s="8">
        <f t="shared" si="591"/>
        <v>0</v>
      </c>
      <c r="DM37" s="47"/>
      <c r="DN37" s="8">
        <f t="shared" ref="DN37:EA37" si="592">DN28+DN19+DN10+DN35</f>
        <v>0</v>
      </c>
      <c r="DO37" s="8">
        <f t="shared" si="592"/>
        <v>0</v>
      </c>
      <c r="DP37" s="8">
        <f t="shared" si="592"/>
        <v>0</v>
      </c>
      <c r="DQ37" s="8">
        <f t="shared" si="592"/>
        <v>0</v>
      </c>
      <c r="DR37" s="8">
        <f t="shared" si="592"/>
        <v>0</v>
      </c>
      <c r="DS37" s="8">
        <f t="shared" si="592"/>
        <v>0</v>
      </c>
      <c r="DT37" s="8">
        <f t="shared" si="592"/>
        <v>0</v>
      </c>
      <c r="DU37" s="8">
        <f t="shared" si="592"/>
        <v>0</v>
      </c>
      <c r="DV37" s="8">
        <f t="shared" si="592"/>
        <v>0</v>
      </c>
      <c r="DW37" s="8">
        <f t="shared" si="592"/>
        <v>0</v>
      </c>
      <c r="DX37" s="8">
        <f t="shared" si="592"/>
        <v>0</v>
      </c>
      <c r="DY37" s="8">
        <f t="shared" si="592"/>
        <v>0</v>
      </c>
      <c r="DZ37" s="8">
        <f t="shared" si="592"/>
        <v>0</v>
      </c>
      <c r="EA37" s="8">
        <f t="shared" si="592"/>
        <v>0</v>
      </c>
      <c r="EC37" s="47">
        <f t="shared" si="58"/>
        <v>0</v>
      </c>
      <c r="ED37" s="8">
        <f t="shared" ref="ED37:EQ37" si="593">ED28+ED19+ED10+ED35</f>
        <v>0</v>
      </c>
      <c r="EE37" s="8">
        <f t="shared" si="593"/>
        <v>0</v>
      </c>
      <c r="EF37" s="8">
        <f t="shared" si="593"/>
        <v>0</v>
      </c>
      <c r="EG37" s="8">
        <f t="shared" si="593"/>
        <v>0</v>
      </c>
      <c r="EH37" s="8">
        <f t="shared" si="593"/>
        <v>0</v>
      </c>
      <c r="EI37" s="8">
        <f t="shared" si="593"/>
        <v>0</v>
      </c>
      <c r="EJ37" s="8">
        <f t="shared" si="593"/>
        <v>0</v>
      </c>
      <c r="EK37" s="8">
        <f t="shared" si="593"/>
        <v>0</v>
      </c>
      <c r="EL37" s="8">
        <f t="shared" si="593"/>
        <v>0</v>
      </c>
      <c r="EM37" s="8">
        <f t="shared" si="593"/>
        <v>0</v>
      </c>
      <c r="EN37" s="8">
        <f t="shared" si="593"/>
        <v>0</v>
      </c>
      <c r="EO37" s="8">
        <f t="shared" si="593"/>
        <v>0</v>
      </c>
      <c r="EP37" s="8">
        <f t="shared" si="593"/>
        <v>0</v>
      </c>
      <c r="EQ37" s="8">
        <f t="shared" si="593"/>
        <v>0</v>
      </c>
      <c r="ES37" s="47">
        <f t="shared" si="60"/>
        <v>0</v>
      </c>
      <c r="ET37" s="8">
        <f t="shared" ref="ET37:FG37" si="594">ET28+ET19+ET10+ET35</f>
        <v>0</v>
      </c>
      <c r="EU37" s="8">
        <f t="shared" si="594"/>
        <v>0</v>
      </c>
      <c r="EV37" s="8">
        <f t="shared" si="594"/>
        <v>0</v>
      </c>
      <c r="EW37" s="8">
        <f t="shared" si="594"/>
        <v>0</v>
      </c>
      <c r="EX37" s="8">
        <f t="shared" si="594"/>
        <v>0</v>
      </c>
      <c r="EY37" s="8">
        <f t="shared" si="594"/>
        <v>0</v>
      </c>
      <c r="EZ37" s="8">
        <f t="shared" si="594"/>
        <v>0</v>
      </c>
      <c r="FA37" s="8">
        <f t="shared" si="594"/>
        <v>0</v>
      </c>
      <c r="FB37" s="8">
        <f t="shared" si="594"/>
        <v>0</v>
      </c>
      <c r="FC37" s="8">
        <f t="shared" si="594"/>
        <v>0</v>
      </c>
      <c r="FD37" s="8">
        <f t="shared" si="594"/>
        <v>0</v>
      </c>
      <c r="FE37" s="8">
        <f t="shared" si="594"/>
        <v>0</v>
      </c>
      <c r="FF37" s="8">
        <f t="shared" si="594"/>
        <v>0</v>
      </c>
      <c r="FG37" s="8">
        <f t="shared" si="594"/>
        <v>0</v>
      </c>
      <c r="FI37" s="47">
        <f t="shared" si="62"/>
        <v>0</v>
      </c>
      <c r="FJ37" s="8">
        <f t="shared" ref="FJ37:FW37" si="595">FJ28+FJ19+FJ10+FJ35</f>
        <v>0</v>
      </c>
      <c r="FK37" s="8">
        <f t="shared" si="595"/>
        <v>0</v>
      </c>
      <c r="FL37" s="8">
        <f t="shared" si="595"/>
        <v>0</v>
      </c>
      <c r="FM37" s="8">
        <f t="shared" si="595"/>
        <v>0</v>
      </c>
      <c r="FN37" s="8">
        <f t="shared" si="595"/>
        <v>0</v>
      </c>
      <c r="FO37" s="8">
        <f t="shared" si="595"/>
        <v>0</v>
      </c>
      <c r="FP37" s="8">
        <f t="shared" si="595"/>
        <v>0</v>
      </c>
      <c r="FQ37" s="8">
        <f t="shared" si="595"/>
        <v>0</v>
      </c>
      <c r="FR37" s="8">
        <f t="shared" si="595"/>
        <v>0</v>
      </c>
      <c r="FS37" s="8">
        <f t="shared" si="595"/>
        <v>0</v>
      </c>
      <c r="FT37" s="8">
        <f t="shared" si="595"/>
        <v>0</v>
      </c>
      <c r="FU37" s="8">
        <f t="shared" si="595"/>
        <v>0</v>
      </c>
      <c r="FV37" s="8">
        <f t="shared" si="595"/>
        <v>0</v>
      </c>
      <c r="FW37" s="8">
        <f t="shared" si="595"/>
        <v>0</v>
      </c>
      <c r="FZ37" s="47">
        <f t="shared" si="50"/>
        <v>0</v>
      </c>
      <c r="GA37" s="8">
        <f t="shared" ref="GA37:GN37" si="596">GA28+GA19+GA10+GA35</f>
        <v>0</v>
      </c>
      <c r="GB37" s="8">
        <f t="shared" si="596"/>
        <v>0</v>
      </c>
      <c r="GC37" s="8">
        <f t="shared" si="596"/>
        <v>0</v>
      </c>
      <c r="GD37" s="8">
        <f t="shared" si="596"/>
        <v>0</v>
      </c>
      <c r="GE37" s="8">
        <f t="shared" si="596"/>
        <v>0</v>
      </c>
      <c r="GF37" s="8">
        <f t="shared" si="596"/>
        <v>0</v>
      </c>
      <c r="GG37" s="8">
        <f t="shared" si="596"/>
        <v>0</v>
      </c>
      <c r="GH37" s="8">
        <f t="shared" si="596"/>
        <v>0</v>
      </c>
      <c r="GI37" s="8">
        <f t="shared" si="596"/>
        <v>0</v>
      </c>
      <c r="GJ37" s="8">
        <f t="shared" si="596"/>
        <v>0</v>
      </c>
      <c r="GK37" s="8">
        <f t="shared" si="596"/>
        <v>0</v>
      </c>
      <c r="GL37" s="8">
        <f t="shared" si="596"/>
        <v>0</v>
      </c>
      <c r="GM37" s="8">
        <f t="shared" si="596"/>
        <v>0</v>
      </c>
      <c r="GN37" s="8">
        <f t="shared" si="596"/>
        <v>0</v>
      </c>
      <c r="GQ37" s="517">
        <f t="shared" ref="GQ37:HC37" si="597">GQ28+GQ19+GQ10+GQ35</f>
        <v>0</v>
      </c>
      <c r="GR37" s="517">
        <f t="shared" si="597"/>
        <v>0</v>
      </c>
      <c r="GS37" s="517">
        <f t="shared" si="597"/>
        <v>0</v>
      </c>
      <c r="GT37" s="517">
        <f t="shared" si="597"/>
        <v>0</v>
      </c>
      <c r="GU37" s="517">
        <f t="shared" si="597"/>
        <v>0</v>
      </c>
      <c r="GV37" s="517">
        <f t="shared" si="597"/>
        <v>0</v>
      </c>
      <c r="GW37" s="517">
        <f t="shared" si="597"/>
        <v>0</v>
      </c>
      <c r="GX37" s="517">
        <f t="shared" si="597"/>
        <v>0</v>
      </c>
      <c r="GY37" s="517">
        <f t="shared" si="597"/>
        <v>0</v>
      </c>
      <c r="GZ37" s="517">
        <f t="shared" si="597"/>
        <v>0</v>
      </c>
      <c r="HA37" s="517">
        <f t="shared" si="597"/>
        <v>0</v>
      </c>
      <c r="HB37" s="517">
        <f t="shared" si="597"/>
        <v>0</v>
      </c>
      <c r="HC37" s="517">
        <f t="shared" si="597"/>
        <v>0</v>
      </c>
    </row>
    <row r="38" spans="2:211" ht="21" x14ac:dyDescent="0.35">
      <c r="B38" s="28"/>
      <c r="F38" s="24"/>
      <c r="G38" s="24"/>
      <c r="H38" s="28"/>
      <c r="I38" s="29" t="s">
        <v>99</v>
      </c>
      <c r="CX38" s="22"/>
      <c r="EC38" s="47">
        <f t="shared" si="58"/>
        <v>0</v>
      </c>
      <c r="ES38" s="47">
        <f t="shared" si="60"/>
        <v>0</v>
      </c>
      <c r="FI38" s="47">
        <f t="shared" si="62"/>
        <v>0</v>
      </c>
      <c r="FZ38" s="47">
        <f t="shared" si="50"/>
        <v>0</v>
      </c>
    </row>
    <row r="39" spans="2:211" ht="15" x14ac:dyDescent="0.25">
      <c r="B39" s="70" t="s">
        <v>100</v>
      </c>
      <c r="C39" s="276" t="s">
        <v>69</v>
      </c>
      <c r="D39" s="276" t="s">
        <v>101</v>
      </c>
      <c r="E39" s="276" t="s">
        <v>102</v>
      </c>
      <c r="F39" s="274" t="s">
        <v>72</v>
      </c>
      <c r="G39" s="274"/>
      <c r="H39" s="274" t="s">
        <v>103</v>
      </c>
      <c r="I39" s="275">
        <f t="shared" ref="I39:U39" si="598">I30</f>
        <v>2025</v>
      </c>
      <c r="J39" s="275">
        <f t="shared" si="598"/>
        <v>2026</v>
      </c>
      <c r="K39" s="275">
        <f t="shared" si="598"/>
        <v>2027</v>
      </c>
      <c r="L39" s="275">
        <f t="shared" si="598"/>
        <v>2028</v>
      </c>
      <c r="M39" s="275">
        <f t="shared" si="598"/>
        <v>2029</v>
      </c>
      <c r="N39" s="275">
        <f t="shared" si="598"/>
        <v>2030</v>
      </c>
      <c r="O39" s="275">
        <f t="shared" si="598"/>
        <v>2031</v>
      </c>
      <c r="P39" s="275">
        <f t="shared" si="598"/>
        <v>2032</v>
      </c>
      <c r="Q39" s="275">
        <f t="shared" si="598"/>
        <v>2033</v>
      </c>
      <c r="R39" s="275">
        <f t="shared" si="598"/>
        <v>2034</v>
      </c>
      <c r="S39" s="275">
        <f t="shared" si="598"/>
        <v>2035</v>
      </c>
      <c r="T39" s="275">
        <f t="shared" si="598"/>
        <v>2036</v>
      </c>
      <c r="U39" s="275">
        <f t="shared" si="598"/>
        <v>2037</v>
      </c>
      <c r="AH39" s="22" t="s">
        <v>104</v>
      </c>
      <c r="AP39" s="8">
        <f t="shared" ref="AP39:BB39" si="599">I39</f>
        <v>2025</v>
      </c>
      <c r="AQ39" s="8">
        <f t="shared" si="599"/>
        <v>2026</v>
      </c>
      <c r="AR39" s="8">
        <f t="shared" si="599"/>
        <v>2027</v>
      </c>
      <c r="AS39" s="8">
        <f t="shared" si="599"/>
        <v>2028</v>
      </c>
      <c r="AT39" s="8">
        <f t="shared" si="599"/>
        <v>2029</v>
      </c>
      <c r="AU39" s="8">
        <f t="shared" si="599"/>
        <v>2030</v>
      </c>
      <c r="AV39" s="8">
        <f t="shared" si="599"/>
        <v>2031</v>
      </c>
      <c r="AW39" s="8">
        <f t="shared" si="599"/>
        <v>2032</v>
      </c>
      <c r="AX39" s="8">
        <f t="shared" si="599"/>
        <v>2033</v>
      </c>
      <c r="AY39" s="8">
        <f t="shared" si="599"/>
        <v>2034</v>
      </c>
      <c r="AZ39" s="8">
        <f t="shared" si="599"/>
        <v>2035</v>
      </c>
      <c r="BA39" s="8">
        <f t="shared" si="599"/>
        <v>2036</v>
      </c>
      <c r="BB39" s="8">
        <f t="shared" si="599"/>
        <v>2037</v>
      </c>
      <c r="CV39" s="47"/>
      <c r="CW39" s="8">
        <f t="shared" ref="CW39:DI39" si="600">CW30</f>
        <v>2025</v>
      </c>
      <c r="CX39" s="8">
        <f t="shared" si="600"/>
        <v>2026</v>
      </c>
      <c r="CY39" s="8">
        <f t="shared" si="600"/>
        <v>2027</v>
      </c>
      <c r="CZ39" s="8">
        <f t="shared" si="600"/>
        <v>2028</v>
      </c>
      <c r="DA39" s="8">
        <f t="shared" si="600"/>
        <v>2029</v>
      </c>
      <c r="DB39" s="8">
        <f t="shared" si="600"/>
        <v>2030</v>
      </c>
      <c r="DC39" s="8">
        <f t="shared" si="600"/>
        <v>2031</v>
      </c>
      <c r="DD39" s="8">
        <f t="shared" si="600"/>
        <v>2032</v>
      </c>
      <c r="DE39" s="8">
        <f t="shared" si="600"/>
        <v>2033</v>
      </c>
      <c r="DF39" s="8">
        <f t="shared" si="600"/>
        <v>2034</v>
      </c>
      <c r="DG39" s="8">
        <f t="shared" si="600"/>
        <v>2035</v>
      </c>
      <c r="DH39" s="8">
        <f t="shared" si="600"/>
        <v>2036</v>
      </c>
      <c r="DI39" s="8">
        <f t="shared" si="600"/>
        <v>2037</v>
      </c>
      <c r="DJ39" s="8" t="s">
        <v>84</v>
      </c>
      <c r="DM39" s="47"/>
      <c r="DN39" s="8">
        <f t="shared" ref="DN39:DZ39" si="601">DN30</f>
        <v>2025</v>
      </c>
      <c r="DO39" s="8">
        <f t="shared" si="601"/>
        <v>2026</v>
      </c>
      <c r="DP39" s="8">
        <f t="shared" si="601"/>
        <v>2027</v>
      </c>
      <c r="DQ39" s="8">
        <f t="shared" si="601"/>
        <v>2028</v>
      </c>
      <c r="DR39" s="8">
        <f t="shared" si="601"/>
        <v>2029</v>
      </c>
      <c r="DS39" s="8">
        <f t="shared" si="601"/>
        <v>2030</v>
      </c>
      <c r="DT39" s="8">
        <f t="shared" si="601"/>
        <v>2031</v>
      </c>
      <c r="DU39" s="8">
        <f t="shared" si="601"/>
        <v>2032</v>
      </c>
      <c r="DV39" s="8">
        <f t="shared" si="601"/>
        <v>2033</v>
      </c>
      <c r="DW39" s="8">
        <f t="shared" si="601"/>
        <v>2034</v>
      </c>
      <c r="DX39" s="8">
        <f t="shared" si="601"/>
        <v>2035</v>
      </c>
      <c r="DY39" s="8">
        <f t="shared" si="601"/>
        <v>2036</v>
      </c>
      <c r="DZ39" s="8">
        <f t="shared" si="601"/>
        <v>2037</v>
      </c>
      <c r="EA39" s="8" t="s">
        <v>84</v>
      </c>
      <c r="EC39" s="47">
        <f t="shared" si="58"/>
        <v>0</v>
      </c>
      <c r="ED39" s="8">
        <f t="shared" ref="ED39:EQ39" si="602">ED30</f>
        <v>2025</v>
      </c>
      <c r="EE39" s="8">
        <f t="shared" si="602"/>
        <v>2026</v>
      </c>
      <c r="EF39" s="8">
        <f t="shared" si="602"/>
        <v>2027</v>
      </c>
      <c r="EG39" s="8">
        <f t="shared" si="602"/>
        <v>2028</v>
      </c>
      <c r="EH39" s="8">
        <f t="shared" si="602"/>
        <v>2029</v>
      </c>
      <c r="EI39" s="8">
        <f t="shared" si="602"/>
        <v>2030</v>
      </c>
      <c r="EJ39" s="8">
        <f t="shared" si="602"/>
        <v>2031</v>
      </c>
      <c r="EK39" s="8">
        <f t="shared" si="602"/>
        <v>2032</v>
      </c>
      <c r="EL39" s="8">
        <f t="shared" si="602"/>
        <v>2033</v>
      </c>
      <c r="EM39" s="8">
        <f t="shared" si="602"/>
        <v>2034</v>
      </c>
      <c r="EN39" s="8">
        <f t="shared" si="602"/>
        <v>2035</v>
      </c>
      <c r="EO39" s="8">
        <f t="shared" si="602"/>
        <v>2036</v>
      </c>
      <c r="EP39" s="8">
        <f t="shared" si="602"/>
        <v>2037</v>
      </c>
      <c r="EQ39" s="8" t="str">
        <f t="shared" si="602"/>
        <v>Totalt</v>
      </c>
      <c r="ES39" s="47">
        <f t="shared" si="60"/>
        <v>0</v>
      </c>
      <c r="ET39" s="8">
        <f t="shared" ref="ET39:FG39" si="603">ET30</f>
        <v>2025</v>
      </c>
      <c r="EU39" s="8">
        <f t="shared" si="603"/>
        <v>2026</v>
      </c>
      <c r="EV39" s="8">
        <f t="shared" si="603"/>
        <v>2027</v>
      </c>
      <c r="EW39" s="8">
        <f t="shared" si="603"/>
        <v>2028</v>
      </c>
      <c r="EX39" s="8">
        <f t="shared" si="603"/>
        <v>2029</v>
      </c>
      <c r="EY39" s="8">
        <f t="shared" si="603"/>
        <v>2030</v>
      </c>
      <c r="EZ39" s="8">
        <f t="shared" si="603"/>
        <v>2031</v>
      </c>
      <c r="FA39" s="8">
        <f t="shared" si="603"/>
        <v>2032</v>
      </c>
      <c r="FB39" s="8">
        <f t="shared" si="603"/>
        <v>2033</v>
      </c>
      <c r="FC39" s="8">
        <f t="shared" si="603"/>
        <v>2034</v>
      </c>
      <c r="FD39" s="8">
        <f t="shared" si="603"/>
        <v>2035</v>
      </c>
      <c r="FE39" s="8">
        <f t="shared" si="603"/>
        <v>2036</v>
      </c>
      <c r="FF39" s="8">
        <f t="shared" si="603"/>
        <v>2037</v>
      </c>
      <c r="FG39" s="8" t="str">
        <f t="shared" si="603"/>
        <v>Totalt</v>
      </c>
      <c r="FI39" s="47">
        <f t="shared" si="62"/>
        <v>0</v>
      </c>
      <c r="FJ39" s="8">
        <f t="shared" ref="FJ39:FW39" si="604">FJ30</f>
        <v>2025</v>
      </c>
      <c r="FK39" s="8">
        <f t="shared" si="604"/>
        <v>2026</v>
      </c>
      <c r="FL39" s="8">
        <f t="shared" si="604"/>
        <v>2027</v>
      </c>
      <c r="FM39" s="8">
        <f t="shared" si="604"/>
        <v>2028</v>
      </c>
      <c r="FN39" s="8">
        <f t="shared" si="604"/>
        <v>2029</v>
      </c>
      <c r="FO39" s="8">
        <f t="shared" si="604"/>
        <v>2030</v>
      </c>
      <c r="FP39" s="8">
        <f t="shared" si="604"/>
        <v>2031</v>
      </c>
      <c r="FQ39" s="8">
        <f t="shared" si="604"/>
        <v>2032</v>
      </c>
      <c r="FR39" s="8">
        <f t="shared" si="604"/>
        <v>2033</v>
      </c>
      <c r="FS39" s="8">
        <f t="shared" si="604"/>
        <v>2034</v>
      </c>
      <c r="FT39" s="8">
        <f t="shared" si="604"/>
        <v>2035</v>
      </c>
      <c r="FU39" s="8">
        <f t="shared" si="604"/>
        <v>2036</v>
      </c>
      <c r="FV39" s="8">
        <f t="shared" si="604"/>
        <v>2037</v>
      </c>
      <c r="FW39" s="8" t="str">
        <f t="shared" si="604"/>
        <v>Totalt</v>
      </c>
      <c r="FZ39" s="47">
        <f t="shared" si="50"/>
        <v>0</v>
      </c>
      <c r="GA39" s="8">
        <f t="shared" ref="GA39:GN39" si="605">GA30</f>
        <v>2025</v>
      </c>
      <c r="GB39" s="8">
        <f t="shared" si="605"/>
        <v>2026</v>
      </c>
      <c r="GC39" s="8">
        <f t="shared" si="605"/>
        <v>2027</v>
      </c>
      <c r="GD39" s="8">
        <f t="shared" si="605"/>
        <v>2028</v>
      </c>
      <c r="GE39" s="8">
        <f t="shared" si="605"/>
        <v>2029</v>
      </c>
      <c r="GF39" s="8">
        <f t="shared" si="605"/>
        <v>2030</v>
      </c>
      <c r="GG39" s="8">
        <f t="shared" si="605"/>
        <v>2031</v>
      </c>
      <c r="GH39" s="8">
        <f t="shared" si="605"/>
        <v>2032</v>
      </c>
      <c r="GI39" s="8">
        <f t="shared" si="605"/>
        <v>2033</v>
      </c>
      <c r="GJ39" s="8">
        <f t="shared" si="605"/>
        <v>2034</v>
      </c>
      <c r="GK39" s="8">
        <f t="shared" si="605"/>
        <v>2035</v>
      </c>
      <c r="GL39" s="8">
        <f t="shared" si="605"/>
        <v>2036</v>
      </c>
      <c r="GM39" s="8">
        <f t="shared" si="605"/>
        <v>2037</v>
      </c>
      <c r="GN39" s="8" t="str">
        <f t="shared" si="605"/>
        <v>Totalt</v>
      </c>
    </row>
    <row r="40" spans="2:211" ht="15" x14ac:dyDescent="0.25">
      <c r="B40" s="235"/>
      <c r="C40" s="422">
        <f>DJ40</f>
        <v>0</v>
      </c>
      <c r="D40" s="422">
        <f>IF(B40="",0,VLOOKUP(B40,Tabeller!$G$77:$I$81,3,FALSE))</f>
        <v>0</v>
      </c>
      <c r="E40" s="58">
        <f>SUM(I40:U40)</f>
        <v>0</v>
      </c>
      <c r="F40" s="595"/>
      <c r="G40" s="9"/>
      <c r="H40" s="595"/>
      <c r="I40" s="600"/>
      <c r="J40" s="600"/>
      <c r="K40" s="600"/>
      <c r="L40" s="600"/>
      <c r="M40" s="600"/>
      <c r="N40" s="600"/>
      <c r="O40" s="600"/>
      <c r="P40" s="600"/>
      <c r="Q40" s="600"/>
      <c r="R40" s="600"/>
      <c r="S40" s="600"/>
      <c r="T40" s="600"/>
      <c r="U40" s="600"/>
      <c r="AH40" s="22" t="s">
        <v>105</v>
      </c>
      <c r="AP40" s="6">
        <f t="shared" ref="AP40:BB42" si="606">I40*$D40</f>
        <v>0</v>
      </c>
      <c r="AQ40" s="6">
        <f t="shared" si="606"/>
        <v>0</v>
      </c>
      <c r="AR40" s="6">
        <f t="shared" si="606"/>
        <v>0</v>
      </c>
      <c r="AS40" s="6">
        <f t="shared" si="606"/>
        <v>0</v>
      </c>
      <c r="AT40" s="6">
        <f t="shared" si="606"/>
        <v>0</v>
      </c>
      <c r="AU40" s="6">
        <f t="shared" si="606"/>
        <v>0</v>
      </c>
      <c r="AV40" s="6">
        <f t="shared" si="606"/>
        <v>0</v>
      </c>
      <c r="AW40" s="6">
        <f t="shared" si="606"/>
        <v>0</v>
      </c>
      <c r="AX40" s="6">
        <f t="shared" si="606"/>
        <v>0</v>
      </c>
      <c r="AY40" s="6">
        <f t="shared" si="606"/>
        <v>0</v>
      </c>
      <c r="AZ40" s="6">
        <f t="shared" si="606"/>
        <v>0</v>
      </c>
      <c r="BA40" s="6">
        <f t="shared" si="606"/>
        <v>0</v>
      </c>
      <c r="BB40" s="6">
        <f t="shared" si="606"/>
        <v>0</v>
      </c>
      <c r="CV40" s="47">
        <f>B40</f>
        <v>0</v>
      </c>
      <c r="CW40" s="6">
        <f t="shared" ref="CW40:DF42" si="607">-AP40</f>
        <v>0</v>
      </c>
      <c r="CX40" s="6">
        <f t="shared" si="607"/>
        <v>0</v>
      </c>
      <c r="CY40" s="6">
        <f t="shared" si="607"/>
        <v>0</v>
      </c>
      <c r="CZ40" s="6">
        <f t="shared" si="607"/>
        <v>0</v>
      </c>
      <c r="DA40" s="6">
        <f t="shared" si="607"/>
        <v>0</v>
      </c>
      <c r="DB40" s="6">
        <f t="shared" si="607"/>
        <v>0</v>
      </c>
      <c r="DC40" s="6">
        <f t="shared" si="607"/>
        <v>0</v>
      </c>
      <c r="DD40" s="6">
        <f t="shared" si="607"/>
        <v>0</v>
      </c>
      <c r="DE40" s="6">
        <f t="shared" si="607"/>
        <v>0</v>
      </c>
      <c r="DF40" s="6">
        <f t="shared" si="607"/>
        <v>0</v>
      </c>
      <c r="DG40" s="6">
        <f t="shared" ref="DG40:DI42" si="608">-AZ40</f>
        <v>0</v>
      </c>
      <c r="DH40" s="6">
        <f t="shared" si="608"/>
        <v>0</v>
      </c>
      <c r="DI40" s="6">
        <f t="shared" si="608"/>
        <v>0</v>
      </c>
      <c r="DJ40" s="8">
        <f t="shared" ref="DJ40:DJ42" si="609">SUM(CW40:DI40)</f>
        <v>0</v>
      </c>
      <c r="DM40" s="47">
        <f t="shared" ref="DM40:DM42" si="610">CV40</f>
        <v>0</v>
      </c>
      <c r="DN40" s="6">
        <f t="shared" ref="DN40:DZ42" si="611">IF($F40="NFR",CW40,0)</f>
        <v>0</v>
      </c>
      <c r="DO40" s="6">
        <f t="shared" si="611"/>
        <v>0</v>
      </c>
      <c r="DP40" s="6">
        <f t="shared" si="611"/>
        <v>0</v>
      </c>
      <c r="DQ40" s="6">
        <f t="shared" si="611"/>
        <v>0</v>
      </c>
      <c r="DR40" s="6">
        <f t="shared" si="611"/>
        <v>0</v>
      </c>
      <c r="DS40" s="6">
        <f t="shared" si="611"/>
        <v>0</v>
      </c>
      <c r="DT40" s="6">
        <f t="shared" si="611"/>
        <v>0</v>
      </c>
      <c r="DU40" s="6">
        <f t="shared" si="611"/>
        <v>0</v>
      </c>
      <c r="DV40" s="6">
        <f t="shared" si="611"/>
        <v>0</v>
      </c>
      <c r="DW40" s="6">
        <f t="shared" si="611"/>
        <v>0</v>
      </c>
      <c r="DX40" s="6">
        <f t="shared" si="611"/>
        <v>0</v>
      </c>
      <c r="DY40" s="6">
        <f t="shared" si="611"/>
        <v>0</v>
      </c>
      <c r="DZ40" s="6">
        <f t="shared" si="611"/>
        <v>0</v>
      </c>
      <c r="EA40" s="8">
        <f t="shared" ref="EA40:EA42" si="612">SUM(DN40:DZ40)</f>
        <v>0</v>
      </c>
      <c r="EC40" s="47">
        <f t="shared" si="58"/>
        <v>0</v>
      </c>
      <c r="ED40" s="6">
        <f t="shared" ref="ED40:EP42" si="613">IF($F40=$ED$1,CW40,0)</f>
        <v>0</v>
      </c>
      <c r="EE40" s="6">
        <f t="shared" si="613"/>
        <v>0</v>
      </c>
      <c r="EF40" s="6">
        <f t="shared" si="613"/>
        <v>0</v>
      </c>
      <c r="EG40" s="6">
        <f t="shared" si="613"/>
        <v>0</v>
      </c>
      <c r="EH40" s="6">
        <f t="shared" si="613"/>
        <v>0</v>
      </c>
      <c r="EI40" s="6">
        <f t="shared" si="613"/>
        <v>0</v>
      </c>
      <c r="EJ40" s="6">
        <f t="shared" si="613"/>
        <v>0</v>
      </c>
      <c r="EK40" s="6">
        <f t="shared" si="613"/>
        <v>0</v>
      </c>
      <c r="EL40" s="6">
        <f t="shared" si="613"/>
        <v>0</v>
      </c>
      <c r="EM40" s="6">
        <f t="shared" si="613"/>
        <v>0</v>
      </c>
      <c r="EN40" s="6">
        <f t="shared" si="613"/>
        <v>0</v>
      </c>
      <c r="EO40" s="6">
        <f t="shared" si="613"/>
        <v>0</v>
      </c>
      <c r="EP40" s="6">
        <f t="shared" si="613"/>
        <v>0</v>
      </c>
      <c r="EQ40" s="8">
        <f t="shared" ref="EQ40:EQ42" si="614">SUM(ED40:EP40)</f>
        <v>0</v>
      </c>
      <c r="ES40" s="47">
        <f t="shared" si="60"/>
        <v>0</v>
      </c>
      <c r="ET40" s="6">
        <f t="shared" ref="ET40:FF42" si="615">IF($F40=$ET$1,CW40,0)</f>
        <v>0</v>
      </c>
      <c r="EU40" s="6">
        <f t="shared" si="615"/>
        <v>0</v>
      </c>
      <c r="EV40" s="6">
        <f t="shared" si="615"/>
        <v>0</v>
      </c>
      <c r="EW40" s="6">
        <f t="shared" si="615"/>
        <v>0</v>
      </c>
      <c r="EX40" s="6">
        <f t="shared" si="615"/>
        <v>0</v>
      </c>
      <c r="EY40" s="6">
        <f t="shared" si="615"/>
        <v>0</v>
      </c>
      <c r="EZ40" s="6">
        <f t="shared" si="615"/>
        <v>0</v>
      </c>
      <c r="FA40" s="6">
        <f t="shared" si="615"/>
        <v>0</v>
      </c>
      <c r="FB40" s="6">
        <f t="shared" si="615"/>
        <v>0</v>
      </c>
      <c r="FC40" s="6">
        <f t="shared" si="615"/>
        <v>0</v>
      </c>
      <c r="FD40" s="6">
        <f t="shared" si="615"/>
        <v>0</v>
      </c>
      <c r="FE40" s="6">
        <f t="shared" si="615"/>
        <v>0</v>
      </c>
      <c r="FF40" s="6">
        <f t="shared" si="615"/>
        <v>0</v>
      </c>
      <c r="FG40" s="8">
        <f t="shared" ref="FG40:FG43" si="616">SUM(ET40:FF40)</f>
        <v>0</v>
      </c>
      <c r="FI40" s="47">
        <f t="shared" si="62"/>
        <v>0</v>
      </c>
      <c r="FJ40" s="6">
        <f t="shared" ref="FJ40:FV42" si="617">IF($F40=$FJ$1,CW40,0)</f>
        <v>0</v>
      </c>
      <c r="FK40" s="6">
        <f t="shared" si="617"/>
        <v>0</v>
      </c>
      <c r="FL40" s="6">
        <f t="shared" si="617"/>
        <v>0</v>
      </c>
      <c r="FM40" s="6">
        <f t="shared" si="617"/>
        <v>0</v>
      </c>
      <c r="FN40" s="6">
        <f t="shared" si="617"/>
        <v>0</v>
      </c>
      <c r="FO40" s="6">
        <f t="shared" si="617"/>
        <v>0</v>
      </c>
      <c r="FP40" s="6">
        <f t="shared" si="617"/>
        <v>0</v>
      </c>
      <c r="FQ40" s="6">
        <f t="shared" si="617"/>
        <v>0</v>
      </c>
      <c r="FR40" s="6">
        <f t="shared" si="617"/>
        <v>0</v>
      </c>
      <c r="FS40" s="6">
        <f t="shared" si="617"/>
        <v>0</v>
      </c>
      <c r="FT40" s="6">
        <f t="shared" si="617"/>
        <v>0</v>
      </c>
      <c r="FU40" s="6">
        <f t="shared" si="617"/>
        <v>0</v>
      </c>
      <c r="FV40" s="6">
        <f t="shared" si="617"/>
        <v>0</v>
      </c>
      <c r="FW40" s="8">
        <f t="shared" ref="FW40:FW43" si="618">SUM(FJ40:FV40)</f>
        <v>0</v>
      </c>
      <c r="FZ40" s="47">
        <f t="shared" si="50"/>
        <v>0</v>
      </c>
      <c r="GA40" s="6"/>
      <c r="GB40" s="6"/>
      <c r="GC40" s="6"/>
      <c r="GD40" s="6"/>
      <c r="GE40" s="6"/>
      <c r="GF40" s="6"/>
      <c r="GG40" s="6"/>
      <c r="GH40" s="6"/>
      <c r="GI40" s="6"/>
      <c r="GJ40" s="6"/>
      <c r="GK40" s="6"/>
      <c r="GL40" s="6"/>
      <c r="GM40" s="6"/>
      <c r="GN40" s="8">
        <f t="shared" ref="GN40:GN42" si="619">SUM(GA40:GM40)</f>
        <v>0</v>
      </c>
    </row>
    <row r="41" spans="2:211" ht="15" x14ac:dyDescent="0.25">
      <c r="B41" s="235"/>
      <c r="C41" s="422">
        <f>DJ41</f>
        <v>0</v>
      </c>
      <c r="D41" s="422">
        <f>IF(B41="",0,VLOOKUP(B41,Tabeller!$G$77:$I$81,3,FALSE))</f>
        <v>0</v>
      </c>
      <c r="E41" s="58">
        <f t="shared" ref="E41:E42" si="620">SUM(I41:U41)</f>
        <v>0</v>
      </c>
      <c r="F41" s="595"/>
      <c r="G41" s="9"/>
      <c r="H41" s="595"/>
      <c r="I41" s="600"/>
      <c r="J41" s="600"/>
      <c r="K41" s="600"/>
      <c r="L41" s="600"/>
      <c r="M41" s="600"/>
      <c r="N41" s="600"/>
      <c r="O41" s="600"/>
      <c r="P41" s="600"/>
      <c r="Q41" s="600"/>
      <c r="R41" s="600"/>
      <c r="S41" s="600"/>
      <c r="T41" s="600"/>
      <c r="U41" s="600"/>
      <c r="AP41" s="6">
        <f t="shared" si="606"/>
        <v>0</v>
      </c>
      <c r="AQ41" s="6">
        <f t="shared" si="606"/>
        <v>0</v>
      </c>
      <c r="AR41" s="6">
        <f t="shared" si="606"/>
        <v>0</v>
      </c>
      <c r="AS41" s="6">
        <f t="shared" si="606"/>
        <v>0</v>
      </c>
      <c r="AT41" s="6">
        <f t="shared" si="606"/>
        <v>0</v>
      </c>
      <c r="AU41" s="6">
        <f t="shared" si="606"/>
        <v>0</v>
      </c>
      <c r="AV41" s="6">
        <f t="shared" si="606"/>
        <v>0</v>
      </c>
      <c r="AW41" s="6">
        <f t="shared" si="606"/>
        <v>0</v>
      </c>
      <c r="AX41" s="6">
        <f t="shared" si="606"/>
        <v>0</v>
      </c>
      <c r="AY41" s="6">
        <f t="shared" si="606"/>
        <v>0</v>
      </c>
      <c r="AZ41" s="6">
        <f t="shared" si="606"/>
        <v>0</v>
      </c>
      <c r="BA41" s="6">
        <f t="shared" si="606"/>
        <v>0</v>
      </c>
      <c r="BB41" s="6">
        <f t="shared" si="606"/>
        <v>0</v>
      </c>
      <c r="CV41" s="47">
        <f>B41</f>
        <v>0</v>
      </c>
      <c r="CW41" s="6">
        <f t="shared" si="607"/>
        <v>0</v>
      </c>
      <c r="CX41" s="6">
        <f t="shared" si="607"/>
        <v>0</v>
      </c>
      <c r="CY41" s="6">
        <f t="shared" si="607"/>
        <v>0</v>
      </c>
      <c r="CZ41" s="6">
        <f t="shared" si="607"/>
        <v>0</v>
      </c>
      <c r="DA41" s="6">
        <f t="shared" si="607"/>
        <v>0</v>
      </c>
      <c r="DB41" s="6">
        <f t="shared" si="607"/>
        <v>0</v>
      </c>
      <c r="DC41" s="6">
        <f t="shared" si="607"/>
        <v>0</v>
      </c>
      <c r="DD41" s="6">
        <f t="shared" si="607"/>
        <v>0</v>
      </c>
      <c r="DE41" s="6">
        <f t="shared" si="607"/>
        <v>0</v>
      </c>
      <c r="DF41" s="6">
        <f t="shared" si="607"/>
        <v>0</v>
      </c>
      <c r="DG41" s="6">
        <f t="shared" si="608"/>
        <v>0</v>
      </c>
      <c r="DH41" s="6">
        <f t="shared" si="608"/>
        <v>0</v>
      </c>
      <c r="DI41" s="6">
        <f t="shared" si="608"/>
        <v>0</v>
      </c>
      <c r="DJ41" s="8">
        <f t="shared" si="609"/>
        <v>0</v>
      </c>
      <c r="DM41" s="47">
        <f t="shared" si="610"/>
        <v>0</v>
      </c>
      <c r="DN41" s="6">
        <f t="shared" si="611"/>
        <v>0</v>
      </c>
      <c r="DO41" s="6">
        <f t="shared" si="611"/>
        <v>0</v>
      </c>
      <c r="DP41" s="6">
        <f t="shared" si="611"/>
        <v>0</v>
      </c>
      <c r="DQ41" s="6">
        <f t="shared" si="611"/>
        <v>0</v>
      </c>
      <c r="DR41" s="6">
        <f t="shared" si="611"/>
        <v>0</v>
      </c>
      <c r="DS41" s="6">
        <f t="shared" si="611"/>
        <v>0</v>
      </c>
      <c r="DT41" s="6">
        <f t="shared" si="611"/>
        <v>0</v>
      </c>
      <c r="DU41" s="6">
        <f t="shared" si="611"/>
        <v>0</v>
      </c>
      <c r="DV41" s="6">
        <f t="shared" si="611"/>
        <v>0</v>
      </c>
      <c r="DW41" s="6">
        <f t="shared" si="611"/>
        <v>0</v>
      </c>
      <c r="DX41" s="6">
        <f t="shared" si="611"/>
        <v>0</v>
      </c>
      <c r="DY41" s="6">
        <f t="shared" si="611"/>
        <v>0</v>
      </c>
      <c r="DZ41" s="6">
        <f t="shared" si="611"/>
        <v>0</v>
      </c>
      <c r="EA41" s="8">
        <f t="shared" si="612"/>
        <v>0</v>
      </c>
      <c r="EC41" s="47">
        <f t="shared" si="58"/>
        <v>0</v>
      </c>
      <c r="ED41" s="6">
        <f t="shared" si="613"/>
        <v>0</v>
      </c>
      <c r="EE41" s="6">
        <f t="shared" si="613"/>
        <v>0</v>
      </c>
      <c r="EF41" s="6">
        <f t="shared" si="613"/>
        <v>0</v>
      </c>
      <c r="EG41" s="6">
        <f t="shared" si="613"/>
        <v>0</v>
      </c>
      <c r="EH41" s="6">
        <f t="shared" si="613"/>
        <v>0</v>
      </c>
      <c r="EI41" s="6">
        <f t="shared" si="613"/>
        <v>0</v>
      </c>
      <c r="EJ41" s="6">
        <f t="shared" si="613"/>
        <v>0</v>
      </c>
      <c r="EK41" s="6">
        <f t="shared" si="613"/>
        <v>0</v>
      </c>
      <c r="EL41" s="6">
        <f t="shared" si="613"/>
        <v>0</v>
      </c>
      <c r="EM41" s="6">
        <f t="shared" si="613"/>
        <v>0</v>
      </c>
      <c r="EN41" s="6">
        <f t="shared" si="613"/>
        <v>0</v>
      </c>
      <c r="EO41" s="6">
        <f t="shared" si="613"/>
        <v>0</v>
      </c>
      <c r="EP41" s="6">
        <f t="shared" si="613"/>
        <v>0</v>
      </c>
      <c r="EQ41" s="8">
        <f t="shared" si="614"/>
        <v>0</v>
      </c>
      <c r="ES41" s="47">
        <f t="shared" si="60"/>
        <v>0</v>
      </c>
      <c r="ET41" s="6">
        <f t="shared" si="615"/>
        <v>0</v>
      </c>
      <c r="EU41" s="6">
        <f t="shared" si="615"/>
        <v>0</v>
      </c>
      <c r="EV41" s="6">
        <f t="shared" si="615"/>
        <v>0</v>
      </c>
      <c r="EW41" s="6">
        <f t="shared" si="615"/>
        <v>0</v>
      </c>
      <c r="EX41" s="6">
        <f t="shared" si="615"/>
        <v>0</v>
      </c>
      <c r="EY41" s="6">
        <f t="shared" si="615"/>
        <v>0</v>
      </c>
      <c r="EZ41" s="6">
        <f t="shared" si="615"/>
        <v>0</v>
      </c>
      <c r="FA41" s="6">
        <f t="shared" si="615"/>
        <v>0</v>
      </c>
      <c r="FB41" s="6">
        <f t="shared" si="615"/>
        <v>0</v>
      </c>
      <c r="FC41" s="6">
        <f t="shared" si="615"/>
        <v>0</v>
      </c>
      <c r="FD41" s="6">
        <f t="shared" si="615"/>
        <v>0</v>
      </c>
      <c r="FE41" s="6">
        <f t="shared" si="615"/>
        <v>0</v>
      </c>
      <c r="FF41" s="6">
        <f t="shared" si="615"/>
        <v>0</v>
      </c>
      <c r="FG41" s="8">
        <f t="shared" si="616"/>
        <v>0</v>
      </c>
      <c r="FI41" s="47">
        <f t="shared" si="62"/>
        <v>0</v>
      </c>
      <c r="FJ41" s="6">
        <f t="shared" si="617"/>
        <v>0</v>
      </c>
      <c r="FK41" s="6">
        <f t="shared" si="617"/>
        <v>0</v>
      </c>
      <c r="FL41" s="6">
        <f t="shared" si="617"/>
        <v>0</v>
      </c>
      <c r="FM41" s="6">
        <f t="shared" si="617"/>
        <v>0</v>
      </c>
      <c r="FN41" s="6">
        <f t="shared" si="617"/>
        <v>0</v>
      </c>
      <c r="FO41" s="6">
        <f t="shared" si="617"/>
        <v>0</v>
      </c>
      <c r="FP41" s="6">
        <f t="shared" si="617"/>
        <v>0</v>
      </c>
      <c r="FQ41" s="6">
        <f t="shared" si="617"/>
        <v>0</v>
      </c>
      <c r="FR41" s="6">
        <f t="shared" si="617"/>
        <v>0</v>
      </c>
      <c r="FS41" s="6">
        <f t="shared" si="617"/>
        <v>0</v>
      </c>
      <c r="FT41" s="6">
        <f t="shared" si="617"/>
        <v>0</v>
      </c>
      <c r="FU41" s="6">
        <f t="shared" si="617"/>
        <v>0</v>
      </c>
      <c r="FV41" s="6">
        <f t="shared" si="617"/>
        <v>0</v>
      </c>
      <c r="FW41" s="8">
        <f t="shared" si="618"/>
        <v>0</v>
      </c>
      <c r="FZ41" s="47">
        <f t="shared" si="50"/>
        <v>0</v>
      </c>
      <c r="GA41" s="6"/>
      <c r="GB41" s="6"/>
      <c r="GC41" s="6"/>
      <c r="GD41" s="6"/>
      <c r="GE41" s="6"/>
      <c r="GF41" s="6"/>
      <c r="GG41" s="6"/>
      <c r="GH41" s="6"/>
      <c r="GI41" s="6"/>
      <c r="GJ41" s="6"/>
      <c r="GK41" s="6"/>
      <c r="GL41" s="6"/>
      <c r="GM41" s="6"/>
      <c r="GN41" s="8">
        <f t="shared" si="619"/>
        <v>0</v>
      </c>
    </row>
    <row r="42" spans="2:211" ht="15" x14ac:dyDescent="0.25">
      <c r="B42" s="235"/>
      <c r="C42" s="422">
        <f>DJ42</f>
        <v>0</v>
      </c>
      <c r="D42" s="422">
        <f>IF(B42="",0,VLOOKUP(B42,Tabeller!$G$77:$I$81,3,FALSE))</f>
        <v>0</v>
      </c>
      <c r="E42" s="58">
        <f t="shared" si="620"/>
        <v>0</v>
      </c>
      <c r="F42" s="595"/>
      <c r="G42" s="10"/>
      <c r="H42" s="595"/>
      <c r="I42" s="600"/>
      <c r="J42" s="600"/>
      <c r="K42" s="600"/>
      <c r="L42" s="600"/>
      <c r="M42" s="600"/>
      <c r="N42" s="600"/>
      <c r="O42" s="600"/>
      <c r="P42" s="600"/>
      <c r="Q42" s="600"/>
      <c r="R42" s="600"/>
      <c r="S42" s="600"/>
      <c r="T42" s="600"/>
      <c r="U42" s="600"/>
      <c r="AH42" s="22" t="s">
        <v>106</v>
      </c>
      <c r="AP42" s="6">
        <f t="shared" si="606"/>
        <v>0</v>
      </c>
      <c r="AQ42" s="6">
        <f t="shared" si="606"/>
        <v>0</v>
      </c>
      <c r="AR42" s="6">
        <f t="shared" si="606"/>
        <v>0</v>
      </c>
      <c r="AS42" s="6">
        <f t="shared" si="606"/>
        <v>0</v>
      </c>
      <c r="AT42" s="6">
        <f t="shared" si="606"/>
        <v>0</v>
      </c>
      <c r="AU42" s="6">
        <f t="shared" si="606"/>
        <v>0</v>
      </c>
      <c r="AV42" s="6">
        <f t="shared" si="606"/>
        <v>0</v>
      </c>
      <c r="AW42" s="6">
        <f t="shared" si="606"/>
        <v>0</v>
      </c>
      <c r="AX42" s="6">
        <f t="shared" si="606"/>
        <v>0</v>
      </c>
      <c r="AY42" s="6">
        <f t="shared" si="606"/>
        <v>0</v>
      </c>
      <c r="AZ42" s="6">
        <f t="shared" si="606"/>
        <v>0</v>
      </c>
      <c r="BA42" s="6">
        <f t="shared" si="606"/>
        <v>0</v>
      </c>
      <c r="BB42" s="6">
        <f t="shared" si="606"/>
        <v>0</v>
      </c>
      <c r="CI42" s="30"/>
      <c r="CV42" s="47">
        <f>B42</f>
        <v>0</v>
      </c>
      <c r="CW42" s="6">
        <f t="shared" si="607"/>
        <v>0</v>
      </c>
      <c r="CX42" s="6">
        <f t="shared" si="607"/>
        <v>0</v>
      </c>
      <c r="CY42" s="6">
        <f t="shared" si="607"/>
        <v>0</v>
      </c>
      <c r="CZ42" s="6">
        <f t="shared" si="607"/>
        <v>0</v>
      </c>
      <c r="DA42" s="6">
        <f t="shared" si="607"/>
        <v>0</v>
      </c>
      <c r="DB42" s="6">
        <f t="shared" si="607"/>
        <v>0</v>
      </c>
      <c r="DC42" s="6">
        <f t="shared" si="607"/>
        <v>0</v>
      </c>
      <c r="DD42" s="6">
        <f t="shared" si="607"/>
        <v>0</v>
      </c>
      <c r="DE42" s="6">
        <f t="shared" si="607"/>
        <v>0</v>
      </c>
      <c r="DF42" s="6">
        <f t="shared" si="607"/>
        <v>0</v>
      </c>
      <c r="DG42" s="6">
        <f t="shared" si="608"/>
        <v>0</v>
      </c>
      <c r="DH42" s="6">
        <f t="shared" si="608"/>
        <v>0</v>
      </c>
      <c r="DI42" s="6">
        <f t="shared" si="608"/>
        <v>0</v>
      </c>
      <c r="DJ42" s="8">
        <f t="shared" si="609"/>
        <v>0</v>
      </c>
      <c r="DM42" s="47">
        <f t="shared" si="610"/>
        <v>0</v>
      </c>
      <c r="DN42" s="6">
        <f t="shared" si="611"/>
        <v>0</v>
      </c>
      <c r="DO42" s="6">
        <f t="shared" si="611"/>
        <v>0</v>
      </c>
      <c r="DP42" s="6">
        <f t="shared" si="611"/>
        <v>0</v>
      </c>
      <c r="DQ42" s="6">
        <f t="shared" si="611"/>
        <v>0</v>
      </c>
      <c r="DR42" s="6">
        <f t="shared" si="611"/>
        <v>0</v>
      </c>
      <c r="DS42" s="6">
        <f t="shared" si="611"/>
        <v>0</v>
      </c>
      <c r="DT42" s="6">
        <f t="shared" si="611"/>
        <v>0</v>
      </c>
      <c r="DU42" s="6">
        <f t="shared" si="611"/>
        <v>0</v>
      </c>
      <c r="DV42" s="6">
        <f t="shared" si="611"/>
        <v>0</v>
      </c>
      <c r="DW42" s="6">
        <f t="shared" si="611"/>
        <v>0</v>
      </c>
      <c r="DX42" s="6">
        <f t="shared" si="611"/>
        <v>0</v>
      </c>
      <c r="DY42" s="6">
        <f t="shared" si="611"/>
        <v>0</v>
      </c>
      <c r="DZ42" s="6">
        <f t="shared" si="611"/>
        <v>0</v>
      </c>
      <c r="EA42" s="8">
        <f t="shared" si="612"/>
        <v>0</v>
      </c>
      <c r="EC42" s="47">
        <f t="shared" si="58"/>
        <v>0</v>
      </c>
      <c r="ED42" s="6">
        <f t="shared" si="613"/>
        <v>0</v>
      </c>
      <c r="EE42" s="6">
        <f t="shared" si="613"/>
        <v>0</v>
      </c>
      <c r="EF42" s="6">
        <f t="shared" si="613"/>
        <v>0</v>
      </c>
      <c r="EG42" s="6">
        <f t="shared" si="613"/>
        <v>0</v>
      </c>
      <c r="EH42" s="6">
        <f t="shared" si="613"/>
        <v>0</v>
      </c>
      <c r="EI42" s="6">
        <f t="shared" si="613"/>
        <v>0</v>
      </c>
      <c r="EJ42" s="6">
        <f t="shared" si="613"/>
        <v>0</v>
      </c>
      <c r="EK42" s="6">
        <f t="shared" si="613"/>
        <v>0</v>
      </c>
      <c r="EL42" s="6">
        <f t="shared" si="613"/>
        <v>0</v>
      </c>
      <c r="EM42" s="6">
        <f t="shared" si="613"/>
        <v>0</v>
      </c>
      <c r="EN42" s="6">
        <f t="shared" si="613"/>
        <v>0</v>
      </c>
      <c r="EO42" s="6">
        <f t="shared" si="613"/>
        <v>0</v>
      </c>
      <c r="EP42" s="6">
        <f t="shared" si="613"/>
        <v>0</v>
      </c>
      <c r="EQ42" s="8">
        <f t="shared" si="614"/>
        <v>0</v>
      </c>
      <c r="ES42" s="47">
        <f t="shared" si="60"/>
        <v>0</v>
      </c>
      <c r="ET42" s="6">
        <f t="shared" si="615"/>
        <v>0</v>
      </c>
      <c r="EU42" s="6">
        <f t="shared" si="615"/>
        <v>0</v>
      </c>
      <c r="EV42" s="6">
        <f t="shared" si="615"/>
        <v>0</v>
      </c>
      <c r="EW42" s="6">
        <f t="shared" si="615"/>
        <v>0</v>
      </c>
      <c r="EX42" s="6">
        <f t="shared" si="615"/>
        <v>0</v>
      </c>
      <c r="EY42" s="6">
        <f t="shared" si="615"/>
        <v>0</v>
      </c>
      <c r="EZ42" s="6">
        <f t="shared" si="615"/>
        <v>0</v>
      </c>
      <c r="FA42" s="6">
        <f t="shared" si="615"/>
        <v>0</v>
      </c>
      <c r="FB42" s="6">
        <f t="shared" si="615"/>
        <v>0</v>
      </c>
      <c r="FC42" s="6">
        <f t="shared" si="615"/>
        <v>0</v>
      </c>
      <c r="FD42" s="6">
        <f t="shared" si="615"/>
        <v>0</v>
      </c>
      <c r="FE42" s="6">
        <f t="shared" si="615"/>
        <v>0</v>
      </c>
      <c r="FF42" s="6">
        <f t="shared" si="615"/>
        <v>0</v>
      </c>
      <c r="FG42" s="8">
        <f t="shared" si="616"/>
        <v>0</v>
      </c>
      <c r="FI42" s="47">
        <f t="shared" si="62"/>
        <v>0</v>
      </c>
      <c r="FJ42" s="6">
        <f t="shared" si="617"/>
        <v>0</v>
      </c>
      <c r="FK42" s="6">
        <f t="shared" si="617"/>
        <v>0</v>
      </c>
      <c r="FL42" s="6">
        <f t="shared" si="617"/>
        <v>0</v>
      </c>
      <c r="FM42" s="6">
        <f t="shared" si="617"/>
        <v>0</v>
      </c>
      <c r="FN42" s="6">
        <f t="shared" si="617"/>
        <v>0</v>
      </c>
      <c r="FO42" s="6">
        <f t="shared" si="617"/>
        <v>0</v>
      </c>
      <c r="FP42" s="6">
        <f t="shared" si="617"/>
        <v>0</v>
      </c>
      <c r="FQ42" s="6">
        <f t="shared" si="617"/>
        <v>0</v>
      </c>
      <c r="FR42" s="6">
        <f t="shared" si="617"/>
        <v>0</v>
      </c>
      <c r="FS42" s="6">
        <f t="shared" si="617"/>
        <v>0</v>
      </c>
      <c r="FT42" s="6">
        <f t="shared" si="617"/>
        <v>0</v>
      </c>
      <c r="FU42" s="6">
        <f t="shared" si="617"/>
        <v>0</v>
      </c>
      <c r="FV42" s="6">
        <f t="shared" si="617"/>
        <v>0</v>
      </c>
      <c r="FW42" s="8">
        <f t="shared" si="618"/>
        <v>0</v>
      </c>
      <c r="FZ42" s="47">
        <f t="shared" si="50"/>
        <v>0</v>
      </c>
      <c r="GA42" s="6"/>
      <c r="GB42" s="6"/>
      <c r="GC42" s="6"/>
      <c r="GD42" s="6"/>
      <c r="GE42" s="6"/>
      <c r="GF42" s="6"/>
      <c r="GG42" s="6"/>
      <c r="GH42" s="6"/>
      <c r="GI42" s="6"/>
      <c r="GJ42" s="6"/>
      <c r="GK42" s="6"/>
      <c r="GL42" s="6"/>
      <c r="GM42" s="6"/>
      <c r="GN42" s="8">
        <f t="shared" si="619"/>
        <v>0</v>
      </c>
    </row>
    <row r="43" spans="2:211" ht="15" x14ac:dyDescent="0.25">
      <c r="B43" s="12" t="s">
        <v>107</v>
      </c>
      <c r="C43" s="16">
        <f>SUM(C40:C42)</f>
        <v>0</v>
      </c>
      <c r="D43" s="16">
        <f>SUM(D40:D42)</f>
        <v>0</v>
      </c>
      <c r="E43" s="56">
        <f>SUM(E40:E42)</f>
        <v>0</v>
      </c>
      <c r="F43" s="12"/>
      <c r="G43" s="12"/>
      <c r="H43" s="13"/>
      <c r="I43" s="56">
        <f t="shared" ref="I43:R43" si="621">SUM(I40:I42)</f>
        <v>0</v>
      </c>
      <c r="J43" s="56">
        <f t="shared" si="621"/>
        <v>0</v>
      </c>
      <c r="K43" s="56">
        <f t="shared" si="621"/>
        <v>0</v>
      </c>
      <c r="L43" s="56">
        <f t="shared" si="621"/>
        <v>0</v>
      </c>
      <c r="M43" s="56">
        <f t="shared" si="621"/>
        <v>0</v>
      </c>
      <c r="N43" s="56">
        <f t="shared" si="621"/>
        <v>0</v>
      </c>
      <c r="O43" s="56">
        <f t="shared" si="621"/>
        <v>0</v>
      </c>
      <c r="P43" s="56">
        <f t="shared" si="621"/>
        <v>0</v>
      </c>
      <c r="Q43" s="56">
        <f t="shared" si="621"/>
        <v>0</v>
      </c>
      <c r="R43" s="56">
        <f t="shared" si="621"/>
        <v>0</v>
      </c>
      <c r="S43" s="56">
        <f t="shared" ref="S43:U43" si="622">SUM(S40:S42)</f>
        <v>0</v>
      </c>
      <c r="T43" s="56">
        <f t="shared" si="622"/>
        <v>0</v>
      </c>
      <c r="U43" s="56">
        <f t="shared" si="622"/>
        <v>0</v>
      </c>
      <c r="AH43" s="22" t="s">
        <v>108</v>
      </c>
      <c r="AP43" s="8">
        <f t="shared" ref="AP43:AY43" si="623">SUM(AP40:AP42)</f>
        <v>0</v>
      </c>
      <c r="AQ43" s="8">
        <f t="shared" si="623"/>
        <v>0</v>
      </c>
      <c r="AR43" s="8">
        <f t="shared" si="623"/>
        <v>0</v>
      </c>
      <c r="AS43" s="8">
        <f t="shared" si="623"/>
        <v>0</v>
      </c>
      <c r="AT43" s="8">
        <f t="shared" si="623"/>
        <v>0</v>
      </c>
      <c r="AU43" s="8">
        <f t="shared" si="623"/>
        <v>0</v>
      </c>
      <c r="AV43" s="8">
        <f t="shared" si="623"/>
        <v>0</v>
      </c>
      <c r="AW43" s="8">
        <f t="shared" si="623"/>
        <v>0</v>
      </c>
      <c r="AX43" s="8">
        <f t="shared" si="623"/>
        <v>0</v>
      </c>
      <c r="AY43" s="8">
        <f t="shared" si="623"/>
        <v>0</v>
      </c>
      <c r="AZ43" s="8">
        <f t="shared" ref="AZ43:BB43" si="624">SUM(AZ40:AZ42)</f>
        <v>0</v>
      </c>
      <c r="BA43" s="8">
        <f t="shared" si="624"/>
        <v>0</v>
      </c>
      <c r="BB43" s="8">
        <f t="shared" si="624"/>
        <v>0</v>
      </c>
      <c r="CF43" s="30"/>
      <c r="CI43" s="30"/>
      <c r="CU43" s="30"/>
      <c r="CV43" s="47"/>
      <c r="CW43" s="8">
        <f t="shared" ref="CW43:DJ43" si="625">SUM(CW40:CW42)</f>
        <v>0</v>
      </c>
      <c r="CX43" s="8">
        <f t="shared" si="625"/>
        <v>0</v>
      </c>
      <c r="CY43" s="8">
        <f t="shared" si="625"/>
        <v>0</v>
      </c>
      <c r="CZ43" s="8">
        <f t="shared" si="625"/>
        <v>0</v>
      </c>
      <c r="DA43" s="8">
        <f t="shared" si="625"/>
        <v>0</v>
      </c>
      <c r="DB43" s="8">
        <f t="shared" si="625"/>
        <v>0</v>
      </c>
      <c r="DC43" s="8">
        <f t="shared" si="625"/>
        <v>0</v>
      </c>
      <c r="DD43" s="8">
        <f t="shared" si="625"/>
        <v>0</v>
      </c>
      <c r="DE43" s="8">
        <f t="shared" si="625"/>
        <v>0</v>
      </c>
      <c r="DF43" s="8">
        <f t="shared" si="625"/>
        <v>0</v>
      </c>
      <c r="DG43" s="8">
        <f t="shared" ref="DG43:DI43" si="626">SUM(DG40:DG42)</f>
        <v>0</v>
      </c>
      <c r="DH43" s="8">
        <f t="shared" si="626"/>
        <v>0</v>
      </c>
      <c r="DI43" s="8">
        <f t="shared" si="626"/>
        <v>0</v>
      </c>
      <c r="DJ43" s="8">
        <f t="shared" si="625"/>
        <v>0</v>
      </c>
      <c r="DM43" s="47"/>
      <c r="DN43" s="8">
        <f t="shared" ref="DN43:EA43" si="627">SUM(DN40:DN42)</f>
        <v>0</v>
      </c>
      <c r="DO43" s="8">
        <f t="shared" si="627"/>
        <v>0</v>
      </c>
      <c r="DP43" s="8">
        <f t="shared" si="627"/>
        <v>0</v>
      </c>
      <c r="DQ43" s="8">
        <f t="shared" si="627"/>
        <v>0</v>
      </c>
      <c r="DR43" s="8">
        <f t="shared" si="627"/>
        <v>0</v>
      </c>
      <c r="DS43" s="8">
        <f t="shared" si="627"/>
        <v>0</v>
      </c>
      <c r="DT43" s="8">
        <f t="shared" si="627"/>
        <v>0</v>
      </c>
      <c r="DU43" s="8">
        <f t="shared" si="627"/>
        <v>0</v>
      </c>
      <c r="DV43" s="8">
        <f t="shared" si="627"/>
        <v>0</v>
      </c>
      <c r="DW43" s="8">
        <f t="shared" si="627"/>
        <v>0</v>
      </c>
      <c r="DX43" s="8">
        <f t="shared" ref="DX43:DZ43" si="628">SUM(DX40:DX42)</f>
        <v>0</v>
      </c>
      <c r="DY43" s="8">
        <f t="shared" si="628"/>
        <v>0</v>
      </c>
      <c r="DZ43" s="8">
        <f t="shared" si="628"/>
        <v>0</v>
      </c>
      <c r="EA43" s="8">
        <f t="shared" si="627"/>
        <v>0</v>
      </c>
      <c r="EC43" s="47">
        <f t="shared" si="58"/>
        <v>0</v>
      </c>
      <c r="ED43" s="8">
        <f t="shared" ref="ED43:EQ43" si="629">SUM(ED40:ED42)</f>
        <v>0</v>
      </c>
      <c r="EE43" s="8">
        <f t="shared" si="629"/>
        <v>0</v>
      </c>
      <c r="EF43" s="8">
        <f t="shared" si="629"/>
        <v>0</v>
      </c>
      <c r="EG43" s="8">
        <f t="shared" si="629"/>
        <v>0</v>
      </c>
      <c r="EH43" s="8">
        <f t="shared" si="629"/>
        <v>0</v>
      </c>
      <c r="EI43" s="8">
        <f t="shared" si="629"/>
        <v>0</v>
      </c>
      <c r="EJ43" s="8">
        <f t="shared" si="629"/>
        <v>0</v>
      </c>
      <c r="EK43" s="8">
        <f t="shared" si="629"/>
        <v>0</v>
      </c>
      <c r="EL43" s="8">
        <f t="shared" si="629"/>
        <v>0</v>
      </c>
      <c r="EM43" s="8">
        <f t="shared" si="629"/>
        <v>0</v>
      </c>
      <c r="EN43" s="8">
        <f t="shared" ref="EN43:EP43" si="630">SUM(EN40:EN42)</f>
        <v>0</v>
      </c>
      <c r="EO43" s="8">
        <f t="shared" si="630"/>
        <v>0</v>
      </c>
      <c r="EP43" s="8">
        <f t="shared" si="630"/>
        <v>0</v>
      </c>
      <c r="EQ43" s="8">
        <f t="shared" si="629"/>
        <v>0</v>
      </c>
      <c r="ES43" s="47">
        <f t="shared" si="60"/>
        <v>0</v>
      </c>
      <c r="ET43" s="8">
        <f t="shared" ref="ET43:FC43" si="631">SUM(ET40:ET42)</f>
        <v>0</v>
      </c>
      <c r="EU43" s="8">
        <f t="shared" si="631"/>
        <v>0</v>
      </c>
      <c r="EV43" s="8">
        <f t="shared" si="631"/>
        <v>0</v>
      </c>
      <c r="EW43" s="8">
        <f t="shared" si="631"/>
        <v>0</v>
      </c>
      <c r="EX43" s="8">
        <f t="shared" si="631"/>
        <v>0</v>
      </c>
      <c r="EY43" s="8">
        <f t="shared" si="631"/>
        <v>0</v>
      </c>
      <c r="EZ43" s="8">
        <f t="shared" si="631"/>
        <v>0</v>
      </c>
      <c r="FA43" s="8">
        <f t="shared" si="631"/>
        <v>0</v>
      </c>
      <c r="FB43" s="8">
        <f t="shared" si="631"/>
        <v>0</v>
      </c>
      <c r="FC43" s="8">
        <f t="shared" si="631"/>
        <v>0</v>
      </c>
      <c r="FD43" s="8">
        <f t="shared" ref="FD43:FF43" si="632">SUM(FD40:FD42)</f>
        <v>0</v>
      </c>
      <c r="FE43" s="8">
        <f t="shared" si="632"/>
        <v>0</v>
      </c>
      <c r="FF43" s="8">
        <f t="shared" si="632"/>
        <v>0</v>
      </c>
      <c r="FG43" s="8">
        <f t="shared" si="616"/>
        <v>0</v>
      </c>
      <c r="FI43" s="47">
        <f t="shared" si="62"/>
        <v>0</v>
      </c>
      <c r="FJ43" s="8">
        <f t="shared" ref="FJ43:FS43" si="633">SUM(FJ40:FJ42)</f>
        <v>0</v>
      </c>
      <c r="FK43" s="8">
        <f t="shared" si="633"/>
        <v>0</v>
      </c>
      <c r="FL43" s="8">
        <f t="shared" si="633"/>
        <v>0</v>
      </c>
      <c r="FM43" s="8">
        <f t="shared" si="633"/>
        <v>0</v>
      </c>
      <c r="FN43" s="8">
        <f t="shared" si="633"/>
        <v>0</v>
      </c>
      <c r="FO43" s="8">
        <f t="shared" si="633"/>
        <v>0</v>
      </c>
      <c r="FP43" s="8">
        <f t="shared" si="633"/>
        <v>0</v>
      </c>
      <c r="FQ43" s="8">
        <f t="shared" si="633"/>
        <v>0</v>
      </c>
      <c r="FR43" s="8">
        <f t="shared" si="633"/>
        <v>0</v>
      </c>
      <c r="FS43" s="8">
        <f t="shared" si="633"/>
        <v>0</v>
      </c>
      <c r="FT43" s="8">
        <f t="shared" ref="FT43:FV43" si="634">SUM(FT40:FT42)</f>
        <v>0</v>
      </c>
      <c r="FU43" s="8">
        <f t="shared" si="634"/>
        <v>0</v>
      </c>
      <c r="FV43" s="8">
        <f t="shared" si="634"/>
        <v>0</v>
      </c>
      <c r="FW43" s="8">
        <f t="shared" si="618"/>
        <v>0</v>
      </c>
      <c r="FZ43" s="47">
        <f t="shared" si="50"/>
        <v>0</v>
      </c>
      <c r="GA43" s="8">
        <f t="shared" ref="GA43:GN43" si="635">SUM(GA40:GA42)</f>
        <v>0</v>
      </c>
      <c r="GB43" s="8">
        <f t="shared" si="635"/>
        <v>0</v>
      </c>
      <c r="GC43" s="8">
        <f t="shared" si="635"/>
        <v>0</v>
      </c>
      <c r="GD43" s="8">
        <f t="shared" si="635"/>
        <v>0</v>
      </c>
      <c r="GE43" s="8">
        <f t="shared" si="635"/>
        <v>0</v>
      </c>
      <c r="GF43" s="8">
        <f t="shared" si="635"/>
        <v>0</v>
      </c>
      <c r="GG43" s="8">
        <f t="shared" si="635"/>
        <v>0</v>
      </c>
      <c r="GH43" s="8">
        <f t="shared" si="635"/>
        <v>0</v>
      </c>
      <c r="GI43" s="8">
        <f t="shared" si="635"/>
        <v>0</v>
      </c>
      <c r="GJ43" s="8">
        <f t="shared" si="635"/>
        <v>0</v>
      </c>
      <c r="GK43" s="8">
        <f t="shared" ref="GK43:GM43" si="636">SUM(GK40:GK42)</f>
        <v>0</v>
      </c>
      <c r="GL43" s="8">
        <f t="shared" si="636"/>
        <v>0</v>
      </c>
      <c r="GM43" s="8">
        <f t="shared" si="636"/>
        <v>0</v>
      </c>
      <c r="GN43" s="8">
        <f t="shared" si="635"/>
        <v>0</v>
      </c>
    </row>
    <row r="44" spans="2:211" ht="21" x14ac:dyDescent="0.35">
      <c r="B44" s="28"/>
      <c r="F44" s="24"/>
      <c r="G44" s="24"/>
      <c r="H44" s="24"/>
      <c r="I44" s="29"/>
      <c r="CI44" s="30"/>
      <c r="CV44" s="47"/>
      <c r="CX44" s="22"/>
      <c r="DM44" s="47"/>
      <c r="EC44" s="47">
        <f t="shared" si="58"/>
        <v>0</v>
      </c>
      <c r="ES44" s="47">
        <f t="shared" si="60"/>
        <v>0</v>
      </c>
      <c r="FI44" s="47">
        <f t="shared" si="62"/>
        <v>0</v>
      </c>
      <c r="FZ44" s="47">
        <f t="shared" si="50"/>
        <v>0</v>
      </c>
    </row>
    <row r="45" spans="2:211" ht="15" x14ac:dyDescent="0.25">
      <c r="B45" s="274" t="s">
        <v>109</v>
      </c>
      <c r="C45" s="276" t="s">
        <v>69</v>
      </c>
      <c r="D45" s="276" t="s">
        <v>110</v>
      </c>
      <c r="E45" s="276"/>
      <c r="F45" s="274" t="s">
        <v>72</v>
      </c>
      <c r="G45" s="274"/>
      <c r="H45" s="274" t="s">
        <v>103</v>
      </c>
      <c r="I45" s="275">
        <f t="shared" ref="I45:R45" si="637">I39</f>
        <v>2025</v>
      </c>
      <c r="J45" s="275">
        <f t="shared" si="637"/>
        <v>2026</v>
      </c>
      <c r="K45" s="275">
        <f t="shared" si="637"/>
        <v>2027</v>
      </c>
      <c r="L45" s="275">
        <f t="shared" si="637"/>
        <v>2028</v>
      </c>
      <c r="M45" s="275">
        <f t="shared" si="637"/>
        <v>2029</v>
      </c>
      <c r="N45" s="275">
        <f t="shared" si="637"/>
        <v>2030</v>
      </c>
      <c r="O45" s="275">
        <f t="shared" si="637"/>
        <v>2031</v>
      </c>
      <c r="P45" s="275">
        <f t="shared" si="637"/>
        <v>2032</v>
      </c>
      <c r="Q45" s="275">
        <f t="shared" si="637"/>
        <v>2033</v>
      </c>
      <c r="R45" s="275">
        <f t="shared" si="637"/>
        <v>2034</v>
      </c>
      <c r="S45" s="275">
        <f t="shared" ref="S45:U45" si="638">S39</f>
        <v>2035</v>
      </c>
      <c r="T45" s="275">
        <f t="shared" si="638"/>
        <v>2036</v>
      </c>
      <c r="U45" s="275">
        <f t="shared" si="638"/>
        <v>2037</v>
      </c>
      <c r="AP45" s="8">
        <f t="shared" ref="AP45:AP54" si="639">I45</f>
        <v>2025</v>
      </c>
      <c r="AQ45" s="8">
        <f t="shared" ref="AQ45:AQ54" si="640">J45</f>
        <v>2026</v>
      </c>
      <c r="AR45" s="8">
        <f t="shared" ref="AR45:AR54" si="641">K45</f>
        <v>2027</v>
      </c>
      <c r="AS45" s="8">
        <f t="shared" ref="AS45:AS54" si="642">L45</f>
        <v>2028</v>
      </c>
      <c r="AT45" s="8">
        <f t="shared" ref="AT45:AT54" si="643">M45</f>
        <v>2029</v>
      </c>
      <c r="AU45" s="8">
        <f t="shared" ref="AU45:AU54" si="644">N45</f>
        <v>2030</v>
      </c>
      <c r="AV45" s="8">
        <f t="shared" ref="AV45:AV54" si="645">O45</f>
        <v>2031</v>
      </c>
      <c r="AW45" s="8">
        <f t="shared" ref="AW45:AW54" si="646">P45</f>
        <v>2032</v>
      </c>
      <c r="AX45" s="8">
        <f t="shared" ref="AX45:AX54" si="647">Q45</f>
        <v>2033</v>
      </c>
      <c r="AY45" s="8">
        <f t="shared" ref="AY45:AY54" si="648">R45</f>
        <v>2034</v>
      </c>
      <c r="AZ45" s="8">
        <f t="shared" ref="AZ45:AZ54" si="649">S45</f>
        <v>2035</v>
      </c>
      <c r="BA45" s="8">
        <f t="shared" ref="BA45:BA54" si="650">T45</f>
        <v>2036</v>
      </c>
      <c r="BB45" s="8">
        <f t="shared" ref="BB45:BB54" si="651">U45</f>
        <v>2037</v>
      </c>
      <c r="CI45" s="30"/>
      <c r="CV45" s="47"/>
      <c r="CW45" s="30">
        <f t="shared" ref="CW45:DF45" si="652">AP45</f>
        <v>2025</v>
      </c>
      <c r="CX45" s="30">
        <f t="shared" si="652"/>
        <v>2026</v>
      </c>
      <c r="CY45" s="30">
        <f t="shared" si="652"/>
        <v>2027</v>
      </c>
      <c r="CZ45" s="30">
        <f t="shared" si="652"/>
        <v>2028</v>
      </c>
      <c r="DA45" s="30">
        <f t="shared" si="652"/>
        <v>2029</v>
      </c>
      <c r="DB45" s="30">
        <f t="shared" si="652"/>
        <v>2030</v>
      </c>
      <c r="DC45" s="30">
        <f t="shared" si="652"/>
        <v>2031</v>
      </c>
      <c r="DD45" s="30">
        <f t="shared" si="652"/>
        <v>2032</v>
      </c>
      <c r="DE45" s="30">
        <f t="shared" si="652"/>
        <v>2033</v>
      </c>
      <c r="DF45" s="30">
        <f t="shared" si="652"/>
        <v>2034</v>
      </c>
      <c r="DG45" s="30">
        <f t="shared" ref="DG45:DI45" si="653">AZ45</f>
        <v>2035</v>
      </c>
      <c r="DH45" s="30">
        <f t="shared" si="653"/>
        <v>2036</v>
      </c>
      <c r="DI45" s="30">
        <f t="shared" si="653"/>
        <v>2037</v>
      </c>
      <c r="DJ45" s="234" t="s">
        <v>84</v>
      </c>
      <c r="DM45" s="47"/>
      <c r="DN45" s="8">
        <f t="shared" ref="DN45:DW45" si="654">AP45</f>
        <v>2025</v>
      </c>
      <c r="DO45" s="8">
        <f t="shared" si="654"/>
        <v>2026</v>
      </c>
      <c r="DP45" s="8">
        <f t="shared" si="654"/>
        <v>2027</v>
      </c>
      <c r="DQ45" s="8">
        <f t="shared" si="654"/>
        <v>2028</v>
      </c>
      <c r="DR45" s="8">
        <f t="shared" si="654"/>
        <v>2029</v>
      </c>
      <c r="DS45" s="8">
        <f t="shared" si="654"/>
        <v>2030</v>
      </c>
      <c r="DT45" s="8">
        <f t="shared" si="654"/>
        <v>2031</v>
      </c>
      <c r="DU45" s="8">
        <f t="shared" si="654"/>
        <v>2032</v>
      </c>
      <c r="DV45" s="8">
        <f t="shared" si="654"/>
        <v>2033</v>
      </c>
      <c r="DW45" s="8">
        <f t="shared" si="654"/>
        <v>2034</v>
      </c>
      <c r="DX45" s="8">
        <f t="shared" ref="DX45" si="655">AZ45</f>
        <v>2035</v>
      </c>
      <c r="DY45" s="8">
        <f t="shared" ref="DY45" si="656">BA45</f>
        <v>2036</v>
      </c>
      <c r="DZ45" s="8">
        <f t="shared" ref="DZ45" si="657">BB45</f>
        <v>2037</v>
      </c>
      <c r="EA45" s="8" t="str">
        <f>EA3</f>
        <v>Totalt</v>
      </c>
      <c r="EC45" s="47">
        <f t="shared" si="58"/>
        <v>0</v>
      </c>
      <c r="ED45" s="8">
        <f t="shared" ref="ED45:EQ45" si="658">ED39</f>
        <v>2025</v>
      </c>
      <c r="EE45" s="8">
        <f t="shared" si="658"/>
        <v>2026</v>
      </c>
      <c r="EF45" s="8">
        <f t="shared" si="658"/>
        <v>2027</v>
      </c>
      <c r="EG45" s="8">
        <f t="shared" si="658"/>
        <v>2028</v>
      </c>
      <c r="EH45" s="8">
        <f t="shared" si="658"/>
        <v>2029</v>
      </c>
      <c r="EI45" s="8">
        <f t="shared" si="658"/>
        <v>2030</v>
      </c>
      <c r="EJ45" s="8">
        <f t="shared" si="658"/>
        <v>2031</v>
      </c>
      <c r="EK45" s="8">
        <f t="shared" si="658"/>
        <v>2032</v>
      </c>
      <c r="EL45" s="8">
        <f t="shared" si="658"/>
        <v>2033</v>
      </c>
      <c r="EM45" s="8">
        <f t="shared" si="658"/>
        <v>2034</v>
      </c>
      <c r="EN45" s="8">
        <f t="shared" ref="EN45:EP45" si="659">EN39</f>
        <v>2035</v>
      </c>
      <c r="EO45" s="8">
        <f t="shared" si="659"/>
        <v>2036</v>
      </c>
      <c r="EP45" s="8">
        <f t="shared" si="659"/>
        <v>2037</v>
      </c>
      <c r="EQ45" s="8" t="str">
        <f t="shared" si="658"/>
        <v>Totalt</v>
      </c>
      <c r="ES45" s="47">
        <f t="shared" si="60"/>
        <v>0</v>
      </c>
      <c r="ET45" s="8">
        <f t="shared" ref="ET45:FG45" si="660">ET39</f>
        <v>2025</v>
      </c>
      <c r="EU45" s="8">
        <f t="shared" si="660"/>
        <v>2026</v>
      </c>
      <c r="EV45" s="8">
        <f t="shared" si="660"/>
        <v>2027</v>
      </c>
      <c r="EW45" s="8">
        <f t="shared" si="660"/>
        <v>2028</v>
      </c>
      <c r="EX45" s="8">
        <f t="shared" si="660"/>
        <v>2029</v>
      </c>
      <c r="EY45" s="8">
        <f t="shared" si="660"/>
        <v>2030</v>
      </c>
      <c r="EZ45" s="8">
        <f t="shared" si="660"/>
        <v>2031</v>
      </c>
      <c r="FA45" s="8">
        <f t="shared" si="660"/>
        <v>2032</v>
      </c>
      <c r="FB45" s="8">
        <f t="shared" si="660"/>
        <v>2033</v>
      </c>
      <c r="FC45" s="8">
        <f t="shared" si="660"/>
        <v>2034</v>
      </c>
      <c r="FD45" s="8">
        <f t="shared" ref="FD45:FF45" si="661">FD39</f>
        <v>2035</v>
      </c>
      <c r="FE45" s="8">
        <f t="shared" si="661"/>
        <v>2036</v>
      </c>
      <c r="FF45" s="8">
        <f t="shared" si="661"/>
        <v>2037</v>
      </c>
      <c r="FG45" s="8" t="str">
        <f t="shared" si="660"/>
        <v>Totalt</v>
      </c>
      <c r="FI45" s="47">
        <f t="shared" si="62"/>
        <v>0</v>
      </c>
      <c r="FJ45" s="8">
        <f t="shared" ref="FJ45:FW45" si="662">FJ39</f>
        <v>2025</v>
      </c>
      <c r="FK45" s="8">
        <f t="shared" si="662"/>
        <v>2026</v>
      </c>
      <c r="FL45" s="8">
        <f t="shared" si="662"/>
        <v>2027</v>
      </c>
      <c r="FM45" s="8">
        <f t="shared" si="662"/>
        <v>2028</v>
      </c>
      <c r="FN45" s="8">
        <f t="shared" si="662"/>
        <v>2029</v>
      </c>
      <c r="FO45" s="8">
        <f t="shared" si="662"/>
        <v>2030</v>
      </c>
      <c r="FP45" s="8">
        <f t="shared" si="662"/>
        <v>2031</v>
      </c>
      <c r="FQ45" s="8">
        <f t="shared" si="662"/>
        <v>2032</v>
      </c>
      <c r="FR45" s="8">
        <f t="shared" si="662"/>
        <v>2033</v>
      </c>
      <c r="FS45" s="8">
        <f t="shared" si="662"/>
        <v>2034</v>
      </c>
      <c r="FT45" s="8">
        <f t="shared" ref="FT45:FV45" si="663">FT39</f>
        <v>2035</v>
      </c>
      <c r="FU45" s="8">
        <f t="shared" si="663"/>
        <v>2036</v>
      </c>
      <c r="FV45" s="8">
        <f t="shared" si="663"/>
        <v>2037</v>
      </c>
      <c r="FW45" s="8" t="str">
        <f t="shared" si="662"/>
        <v>Totalt</v>
      </c>
      <c r="FZ45" s="47">
        <f t="shared" si="50"/>
        <v>0</v>
      </c>
      <c r="GA45" s="8">
        <f t="shared" ref="GA45:GN45" si="664">GA39</f>
        <v>2025</v>
      </c>
      <c r="GB45" s="8">
        <f t="shared" si="664"/>
        <v>2026</v>
      </c>
      <c r="GC45" s="8">
        <f t="shared" si="664"/>
        <v>2027</v>
      </c>
      <c r="GD45" s="8">
        <f t="shared" si="664"/>
        <v>2028</v>
      </c>
      <c r="GE45" s="8">
        <f t="shared" si="664"/>
        <v>2029</v>
      </c>
      <c r="GF45" s="8">
        <f t="shared" si="664"/>
        <v>2030</v>
      </c>
      <c r="GG45" s="8">
        <f t="shared" si="664"/>
        <v>2031</v>
      </c>
      <c r="GH45" s="8">
        <f t="shared" si="664"/>
        <v>2032</v>
      </c>
      <c r="GI45" s="8">
        <f t="shared" si="664"/>
        <v>2033</v>
      </c>
      <c r="GJ45" s="8">
        <f t="shared" si="664"/>
        <v>2034</v>
      </c>
      <c r="GK45" s="8">
        <f t="shared" ref="GK45:GM45" si="665">GK39</f>
        <v>2035</v>
      </c>
      <c r="GL45" s="8">
        <f t="shared" si="665"/>
        <v>2036</v>
      </c>
      <c r="GM45" s="8">
        <f t="shared" si="665"/>
        <v>2037</v>
      </c>
      <c r="GN45" s="8" t="str">
        <f t="shared" si="664"/>
        <v>Totalt</v>
      </c>
    </row>
    <row r="46" spans="2:211" ht="17.25" customHeight="1" x14ac:dyDescent="0.25">
      <c r="B46" s="423"/>
      <c r="C46" s="339"/>
      <c r="D46" s="422">
        <f>SUM(I46:U46)</f>
        <v>0</v>
      </c>
      <c r="E46" s="17"/>
      <c r="F46" s="601"/>
      <c r="G46" s="9"/>
      <c r="H46" s="423"/>
      <c r="I46" s="602"/>
      <c r="J46" s="602"/>
      <c r="K46" s="602"/>
      <c r="L46" s="602"/>
      <c r="M46" s="602"/>
      <c r="N46" s="602"/>
      <c r="O46" s="602"/>
      <c r="P46" s="602"/>
      <c r="Q46" s="602"/>
      <c r="R46" s="602"/>
      <c r="S46" s="602"/>
      <c r="T46" s="602"/>
      <c r="U46" s="602"/>
      <c r="AP46" s="6">
        <f t="shared" si="639"/>
        <v>0</v>
      </c>
      <c r="AQ46" s="6">
        <f t="shared" si="640"/>
        <v>0</v>
      </c>
      <c r="AR46" s="6">
        <f t="shared" si="641"/>
        <v>0</v>
      </c>
      <c r="AS46" s="6">
        <f t="shared" si="642"/>
        <v>0</v>
      </c>
      <c r="AT46" s="6">
        <f t="shared" si="643"/>
        <v>0</v>
      </c>
      <c r="AU46" s="6">
        <f t="shared" si="644"/>
        <v>0</v>
      </c>
      <c r="AV46" s="6">
        <f t="shared" si="645"/>
        <v>0</v>
      </c>
      <c r="AW46" s="6">
        <f t="shared" si="646"/>
        <v>0</v>
      </c>
      <c r="AX46" s="6">
        <f t="shared" si="647"/>
        <v>0</v>
      </c>
      <c r="AY46" s="6">
        <f t="shared" si="648"/>
        <v>0</v>
      </c>
      <c r="AZ46" s="6">
        <f t="shared" si="649"/>
        <v>0</v>
      </c>
      <c r="BA46" s="6">
        <f t="shared" si="650"/>
        <v>0</v>
      </c>
      <c r="BB46" s="6">
        <f t="shared" si="651"/>
        <v>0</v>
      </c>
      <c r="BC46" s="73">
        <f>SUM(AP46:BB46)</f>
        <v>0</v>
      </c>
      <c r="CI46" s="30"/>
      <c r="CV46" s="47"/>
      <c r="CW46" s="40"/>
      <c r="CX46" s="40"/>
      <c r="CY46" s="40"/>
      <c r="CZ46" s="40"/>
      <c r="DA46" s="40"/>
      <c r="DB46" s="40"/>
      <c r="DC46" s="40"/>
      <c r="DD46" s="40"/>
      <c r="DE46" s="40"/>
      <c r="DF46" s="40"/>
      <c r="DG46" s="40"/>
      <c r="DH46" s="40"/>
      <c r="DI46" s="40"/>
      <c r="DJ46" s="40"/>
      <c r="DM46" s="47"/>
      <c r="DN46" s="40"/>
      <c r="DO46" s="40"/>
      <c r="DP46" s="40"/>
      <c r="DQ46" s="40"/>
      <c r="DR46" s="40"/>
      <c r="DS46" s="40"/>
      <c r="DT46" s="40"/>
      <c r="DU46" s="40"/>
      <c r="DV46" s="40"/>
      <c r="DW46" s="40"/>
      <c r="DX46" s="40"/>
      <c r="DY46" s="40"/>
      <c r="DZ46" s="40"/>
      <c r="EA46" s="40"/>
      <c r="EC46" s="47">
        <f t="shared" si="58"/>
        <v>0</v>
      </c>
      <c r="ED46" s="40"/>
      <c r="EE46" s="40"/>
      <c r="EF46" s="40"/>
      <c r="EG46" s="40"/>
      <c r="EH46" s="40"/>
      <c r="EI46" s="40"/>
      <c r="EJ46" s="40"/>
      <c r="EK46" s="40"/>
      <c r="EL46" s="40"/>
      <c r="EM46" s="40"/>
      <c r="EN46" s="40"/>
      <c r="EO46" s="40"/>
      <c r="EP46" s="40"/>
      <c r="EQ46" s="40"/>
      <c r="ES46" s="47">
        <f t="shared" si="60"/>
        <v>0</v>
      </c>
      <c r="ET46" s="40"/>
      <c r="EU46" s="40"/>
      <c r="EV46" s="40"/>
      <c r="EW46" s="40"/>
      <c r="EX46" s="40"/>
      <c r="EY46" s="40"/>
      <c r="EZ46" s="40"/>
      <c r="FA46" s="40"/>
      <c r="FB46" s="40"/>
      <c r="FC46" s="40"/>
      <c r="FD46" s="40"/>
      <c r="FE46" s="40"/>
      <c r="FF46" s="40"/>
      <c r="FG46" s="40"/>
      <c r="FI46" s="47">
        <f t="shared" si="62"/>
        <v>0</v>
      </c>
      <c r="FJ46" s="40"/>
      <c r="FK46" s="40"/>
      <c r="FL46" s="40"/>
      <c r="FM46" s="40"/>
      <c r="FN46" s="40"/>
      <c r="FO46" s="40"/>
      <c r="FP46" s="40"/>
      <c r="FQ46" s="40"/>
      <c r="FR46" s="40"/>
      <c r="FS46" s="40"/>
      <c r="FT46" s="40"/>
      <c r="FU46" s="40"/>
      <c r="FV46" s="40"/>
      <c r="FW46" s="40"/>
      <c r="FZ46" s="47">
        <f t="shared" si="50"/>
        <v>0</v>
      </c>
      <c r="GA46" s="40"/>
      <c r="GB46" s="40"/>
      <c r="GC46" s="40"/>
      <c r="GD46" s="40"/>
      <c r="GE46" s="40"/>
      <c r="GF46" s="40"/>
      <c r="GG46" s="40"/>
      <c r="GH46" s="40"/>
      <c r="GI46" s="40"/>
      <c r="GJ46" s="40"/>
      <c r="GK46" s="40"/>
      <c r="GL46" s="40"/>
      <c r="GM46" s="40"/>
      <c r="GN46" s="40"/>
    </row>
    <row r="47" spans="2:211" ht="15" x14ac:dyDescent="0.25">
      <c r="B47" s="235"/>
      <c r="C47" s="422"/>
      <c r="D47" s="422">
        <f>SUM(I47:U47)</f>
        <v>0</v>
      </c>
      <c r="E47" s="17"/>
      <c r="F47" s="595"/>
      <c r="G47" s="9"/>
      <c r="H47" s="603"/>
      <c r="I47" s="602"/>
      <c r="J47" s="602"/>
      <c r="K47" s="602"/>
      <c r="L47" s="602"/>
      <c r="M47" s="602"/>
      <c r="N47" s="602"/>
      <c r="O47" s="602"/>
      <c r="P47" s="602"/>
      <c r="Q47" s="602"/>
      <c r="R47" s="602"/>
      <c r="S47" s="602"/>
      <c r="T47" s="602"/>
      <c r="U47" s="602"/>
      <c r="AP47" s="6">
        <f t="shared" si="639"/>
        <v>0</v>
      </c>
      <c r="AQ47" s="6">
        <f t="shared" si="640"/>
        <v>0</v>
      </c>
      <c r="AR47" s="6">
        <f t="shared" si="641"/>
        <v>0</v>
      </c>
      <c r="AS47" s="6">
        <f t="shared" si="642"/>
        <v>0</v>
      </c>
      <c r="AT47" s="6">
        <f t="shared" si="643"/>
        <v>0</v>
      </c>
      <c r="AU47" s="6">
        <f t="shared" si="644"/>
        <v>0</v>
      </c>
      <c r="AV47" s="6">
        <f t="shared" si="645"/>
        <v>0</v>
      </c>
      <c r="AW47" s="6">
        <f t="shared" si="646"/>
        <v>0</v>
      </c>
      <c r="AX47" s="6">
        <f t="shared" si="647"/>
        <v>0</v>
      </c>
      <c r="AY47" s="6">
        <f t="shared" si="648"/>
        <v>0</v>
      </c>
      <c r="AZ47" s="6">
        <f t="shared" si="649"/>
        <v>0</v>
      </c>
      <c r="BA47" s="6">
        <f t="shared" si="650"/>
        <v>0</v>
      </c>
      <c r="BB47" s="6">
        <f t="shared" si="651"/>
        <v>0</v>
      </c>
      <c r="BC47" s="73">
        <f t="shared" ref="BC47:BC54" si="666">SUM(AP47:BB47)</f>
        <v>0</v>
      </c>
      <c r="CI47" s="30"/>
      <c r="CV47" s="47">
        <f t="shared" ref="CV47:CV55" si="667">B47</f>
        <v>0</v>
      </c>
      <c r="CW47" s="73">
        <f t="shared" ref="CW47:DI54" si="668">IF($F47="Egenandel",0,-AP47)</f>
        <v>0</v>
      </c>
      <c r="CX47" s="73">
        <f t="shared" si="668"/>
        <v>0</v>
      </c>
      <c r="CY47" s="73">
        <f t="shared" si="668"/>
        <v>0</v>
      </c>
      <c r="CZ47" s="73">
        <f t="shared" si="668"/>
        <v>0</v>
      </c>
      <c r="DA47" s="73">
        <f t="shared" si="668"/>
        <v>0</v>
      </c>
      <c r="DB47" s="73">
        <f t="shared" si="668"/>
        <v>0</v>
      </c>
      <c r="DC47" s="73">
        <f t="shared" si="668"/>
        <v>0</v>
      </c>
      <c r="DD47" s="73">
        <f t="shared" si="668"/>
        <v>0</v>
      </c>
      <c r="DE47" s="73">
        <f t="shared" si="668"/>
        <v>0</v>
      </c>
      <c r="DF47" s="73">
        <f t="shared" si="668"/>
        <v>0</v>
      </c>
      <c r="DG47" s="73">
        <f t="shared" si="668"/>
        <v>0</v>
      </c>
      <c r="DH47" s="73">
        <f t="shared" si="668"/>
        <v>0</v>
      </c>
      <c r="DI47" s="73">
        <f t="shared" si="668"/>
        <v>0</v>
      </c>
      <c r="DJ47" s="73">
        <f t="shared" ref="DJ47:DJ55" si="669">SUM(CW47:DI47)</f>
        <v>0</v>
      </c>
      <c r="DM47" s="47">
        <f t="shared" ref="DM47:DM55" si="670">CV47</f>
        <v>0</v>
      </c>
      <c r="DN47" s="6">
        <f t="shared" ref="DN47:DZ52" si="671">IF($F47="NFR",CW47,0)</f>
        <v>0</v>
      </c>
      <c r="DO47" s="6">
        <f t="shared" si="671"/>
        <v>0</v>
      </c>
      <c r="DP47" s="6">
        <f t="shared" si="671"/>
        <v>0</v>
      </c>
      <c r="DQ47" s="6">
        <f t="shared" si="671"/>
        <v>0</v>
      </c>
      <c r="DR47" s="6">
        <f t="shared" si="671"/>
        <v>0</v>
      </c>
      <c r="DS47" s="6">
        <f t="shared" si="671"/>
        <v>0</v>
      </c>
      <c r="DT47" s="6">
        <f t="shared" si="671"/>
        <v>0</v>
      </c>
      <c r="DU47" s="6">
        <f t="shared" si="671"/>
        <v>0</v>
      </c>
      <c r="DV47" s="6">
        <f t="shared" si="671"/>
        <v>0</v>
      </c>
      <c r="DW47" s="6">
        <f t="shared" si="671"/>
        <v>0</v>
      </c>
      <c r="DX47" s="6">
        <f t="shared" si="671"/>
        <v>0</v>
      </c>
      <c r="DY47" s="6">
        <f t="shared" si="671"/>
        <v>0</v>
      </c>
      <c r="DZ47" s="6">
        <f t="shared" si="671"/>
        <v>0</v>
      </c>
      <c r="EA47" s="8">
        <f t="shared" ref="EA47:EA55" si="672">SUM(DN47:DZ47)</f>
        <v>0</v>
      </c>
      <c r="EC47" s="47">
        <f t="shared" si="58"/>
        <v>0</v>
      </c>
      <c r="ED47" s="6">
        <f t="shared" ref="ED47:EP52" si="673">IF($F47=$ED$1,CW47,0)</f>
        <v>0</v>
      </c>
      <c r="EE47" s="6">
        <f t="shared" si="673"/>
        <v>0</v>
      </c>
      <c r="EF47" s="6">
        <f t="shared" si="673"/>
        <v>0</v>
      </c>
      <c r="EG47" s="6">
        <f t="shared" si="673"/>
        <v>0</v>
      </c>
      <c r="EH47" s="6">
        <f t="shared" si="673"/>
        <v>0</v>
      </c>
      <c r="EI47" s="6">
        <f t="shared" si="673"/>
        <v>0</v>
      </c>
      <c r="EJ47" s="6">
        <f t="shared" si="673"/>
        <v>0</v>
      </c>
      <c r="EK47" s="6">
        <f t="shared" si="673"/>
        <v>0</v>
      </c>
      <c r="EL47" s="6">
        <f t="shared" si="673"/>
        <v>0</v>
      </c>
      <c r="EM47" s="6">
        <f t="shared" si="673"/>
        <v>0</v>
      </c>
      <c r="EN47" s="6">
        <f t="shared" si="673"/>
        <v>0</v>
      </c>
      <c r="EO47" s="6">
        <f t="shared" si="673"/>
        <v>0</v>
      </c>
      <c r="EP47" s="6">
        <f t="shared" si="673"/>
        <v>0</v>
      </c>
      <c r="EQ47" s="8">
        <f t="shared" ref="EQ47:EQ55" si="674">SUM(ED47:EP47)</f>
        <v>0</v>
      </c>
      <c r="ES47" s="47">
        <f t="shared" si="60"/>
        <v>0</v>
      </c>
      <c r="ET47" s="6">
        <f t="shared" ref="ET47:FF52" si="675">IF($F47=$ET$1,CW47,0)</f>
        <v>0</v>
      </c>
      <c r="EU47" s="6">
        <f t="shared" si="675"/>
        <v>0</v>
      </c>
      <c r="EV47" s="6">
        <f t="shared" si="675"/>
        <v>0</v>
      </c>
      <c r="EW47" s="6">
        <f t="shared" si="675"/>
        <v>0</v>
      </c>
      <c r="EX47" s="6">
        <f t="shared" si="675"/>
        <v>0</v>
      </c>
      <c r="EY47" s="6">
        <f t="shared" si="675"/>
        <v>0</v>
      </c>
      <c r="EZ47" s="6">
        <f t="shared" si="675"/>
        <v>0</v>
      </c>
      <c r="FA47" s="6">
        <f t="shared" si="675"/>
        <v>0</v>
      </c>
      <c r="FB47" s="6">
        <f t="shared" si="675"/>
        <v>0</v>
      </c>
      <c r="FC47" s="6">
        <f t="shared" si="675"/>
        <v>0</v>
      </c>
      <c r="FD47" s="6">
        <f t="shared" si="675"/>
        <v>0</v>
      </c>
      <c r="FE47" s="6">
        <f t="shared" si="675"/>
        <v>0</v>
      </c>
      <c r="FF47" s="6">
        <f t="shared" si="675"/>
        <v>0</v>
      </c>
      <c r="FG47" s="8">
        <f t="shared" ref="FG47:FG55" si="676">SUM(ET47:FF47)</f>
        <v>0</v>
      </c>
      <c r="FI47" s="47">
        <f t="shared" si="62"/>
        <v>0</v>
      </c>
      <c r="FJ47" s="6">
        <f t="shared" ref="FJ47:FV52" si="677">IF($F47=$FJ$1,CW47,0)</f>
        <v>0</v>
      </c>
      <c r="FK47" s="6">
        <f t="shared" si="677"/>
        <v>0</v>
      </c>
      <c r="FL47" s="6">
        <f t="shared" si="677"/>
        <v>0</v>
      </c>
      <c r="FM47" s="6">
        <f t="shared" si="677"/>
        <v>0</v>
      </c>
      <c r="FN47" s="6">
        <f t="shared" si="677"/>
        <v>0</v>
      </c>
      <c r="FO47" s="6">
        <f t="shared" si="677"/>
        <v>0</v>
      </c>
      <c r="FP47" s="6">
        <f t="shared" si="677"/>
        <v>0</v>
      </c>
      <c r="FQ47" s="6">
        <f t="shared" si="677"/>
        <v>0</v>
      </c>
      <c r="FR47" s="6">
        <f t="shared" si="677"/>
        <v>0</v>
      </c>
      <c r="FS47" s="6">
        <f t="shared" si="677"/>
        <v>0</v>
      </c>
      <c r="FT47" s="6">
        <f t="shared" si="677"/>
        <v>0</v>
      </c>
      <c r="FU47" s="6">
        <f t="shared" si="677"/>
        <v>0</v>
      </c>
      <c r="FV47" s="6">
        <f t="shared" si="677"/>
        <v>0</v>
      </c>
      <c r="FW47" s="8">
        <f t="shared" ref="FW47:FW55" si="678">SUM(FJ47:FV47)</f>
        <v>0</v>
      </c>
      <c r="FZ47" s="47">
        <f t="shared" si="50"/>
        <v>0</v>
      </c>
      <c r="GA47" s="6">
        <f>IF($F47=$GA$1,AP47,0)</f>
        <v>0</v>
      </c>
      <c r="GB47" s="6">
        <f t="shared" ref="GB47:GM53" si="679">IF($F47=$GA$1,-AQ47,0)</f>
        <v>0</v>
      </c>
      <c r="GC47" s="6">
        <f t="shared" si="679"/>
        <v>0</v>
      </c>
      <c r="GD47" s="6">
        <f t="shared" si="679"/>
        <v>0</v>
      </c>
      <c r="GE47" s="6">
        <f t="shared" si="679"/>
        <v>0</v>
      </c>
      <c r="GF47" s="6">
        <f t="shared" si="679"/>
        <v>0</v>
      </c>
      <c r="GG47" s="6">
        <f t="shared" si="679"/>
        <v>0</v>
      </c>
      <c r="GH47" s="6">
        <f t="shared" si="679"/>
        <v>0</v>
      </c>
      <c r="GI47" s="6">
        <f t="shared" si="679"/>
        <v>0</v>
      </c>
      <c r="GJ47" s="6">
        <f t="shared" si="679"/>
        <v>0</v>
      </c>
      <c r="GK47" s="6">
        <f t="shared" si="679"/>
        <v>0</v>
      </c>
      <c r="GL47" s="6">
        <f t="shared" si="679"/>
        <v>0</v>
      </c>
      <c r="GM47" s="6">
        <f t="shared" si="679"/>
        <v>0</v>
      </c>
      <c r="GN47" s="8">
        <f t="shared" ref="GN47:GN55" si="680">SUM(GA47:GM47)</f>
        <v>0</v>
      </c>
    </row>
    <row r="48" spans="2:211" ht="15" x14ac:dyDescent="0.25">
      <c r="B48" s="235"/>
      <c r="C48" s="422"/>
      <c r="D48" s="422">
        <f t="shared" ref="D48:D54" si="681">SUM(I48:U48)</f>
        <v>0</v>
      </c>
      <c r="E48" s="41"/>
      <c r="F48" s="595"/>
      <c r="G48" s="10"/>
      <c r="H48" s="603"/>
      <c r="I48" s="602"/>
      <c r="J48" s="602"/>
      <c r="K48" s="602"/>
      <c r="L48" s="602"/>
      <c r="M48" s="602"/>
      <c r="N48" s="602"/>
      <c r="O48" s="602"/>
      <c r="P48" s="602"/>
      <c r="Q48" s="602"/>
      <c r="R48" s="602"/>
      <c r="S48" s="602"/>
      <c r="T48" s="602"/>
      <c r="U48" s="602"/>
      <c r="AP48" s="6">
        <f t="shared" si="639"/>
        <v>0</v>
      </c>
      <c r="AQ48" s="6">
        <f t="shared" si="640"/>
        <v>0</v>
      </c>
      <c r="AR48" s="6">
        <f t="shared" si="641"/>
        <v>0</v>
      </c>
      <c r="AS48" s="6">
        <f t="shared" si="642"/>
        <v>0</v>
      </c>
      <c r="AT48" s="6">
        <f t="shared" si="643"/>
        <v>0</v>
      </c>
      <c r="AU48" s="6">
        <f t="shared" si="644"/>
        <v>0</v>
      </c>
      <c r="AV48" s="6">
        <f t="shared" si="645"/>
        <v>0</v>
      </c>
      <c r="AW48" s="6">
        <f t="shared" si="646"/>
        <v>0</v>
      </c>
      <c r="AX48" s="6">
        <f t="shared" si="647"/>
        <v>0</v>
      </c>
      <c r="AY48" s="6">
        <f t="shared" si="648"/>
        <v>0</v>
      </c>
      <c r="AZ48" s="6">
        <f t="shared" si="649"/>
        <v>0</v>
      </c>
      <c r="BA48" s="6">
        <f t="shared" si="650"/>
        <v>0</v>
      </c>
      <c r="BB48" s="6">
        <f t="shared" si="651"/>
        <v>0</v>
      </c>
      <c r="BC48" s="73">
        <f t="shared" si="666"/>
        <v>0</v>
      </c>
      <c r="CI48" s="30"/>
      <c r="CV48" s="47">
        <f t="shared" si="667"/>
        <v>0</v>
      </c>
      <c r="CW48" s="73">
        <f t="shared" si="668"/>
        <v>0</v>
      </c>
      <c r="CX48" s="73">
        <f t="shared" si="668"/>
        <v>0</v>
      </c>
      <c r="CY48" s="73">
        <f t="shared" si="668"/>
        <v>0</v>
      </c>
      <c r="CZ48" s="73">
        <f t="shared" si="668"/>
        <v>0</v>
      </c>
      <c r="DA48" s="73">
        <f t="shared" si="668"/>
        <v>0</v>
      </c>
      <c r="DB48" s="73">
        <f t="shared" si="668"/>
        <v>0</v>
      </c>
      <c r="DC48" s="73">
        <f t="shared" si="668"/>
        <v>0</v>
      </c>
      <c r="DD48" s="73">
        <f t="shared" si="668"/>
        <v>0</v>
      </c>
      <c r="DE48" s="73">
        <f t="shared" si="668"/>
        <v>0</v>
      </c>
      <c r="DF48" s="73">
        <f t="shared" si="668"/>
        <v>0</v>
      </c>
      <c r="DG48" s="73">
        <f t="shared" si="668"/>
        <v>0</v>
      </c>
      <c r="DH48" s="73">
        <f t="shared" si="668"/>
        <v>0</v>
      </c>
      <c r="DI48" s="73">
        <f t="shared" si="668"/>
        <v>0</v>
      </c>
      <c r="DJ48" s="73">
        <f t="shared" si="669"/>
        <v>0</v>
      </c>
      <c r="DM48" s="47">
        <f t="shared" si="670"/>
        <v>0</v>
      </c>
      <c r="DN48" s="6">
        <f t="shared" si="671"/>
        <v>0</v>
      </c>
      <c r="DO48" s="6">
        <f t="shared" si="671"/>
        <v>0</v>
      </c>
      <c r="DP48" s="6">
        <f t="shared" si="671"/>
        <v>0</v>
      </c>
      <c r="DQ48" s="6">
        <f t="shared" si="671"/>
        <v>0</v>
      </c>
      <c r="DR48" s="6">
        <f t="shared" si="671"/>
        <v>0</v>
      </c>
      <c r="DS48" s="6">
        <f t="shared" si="671"/>
        <v>0</v>
      </c>
      <c r="DT48" s="6">
        <f t="shared" si="671"/>
        <v>0</v>
      </c>
      <c r="DU48" s="6">
        <f t="shared" si="671"/>
        <v>0</v>
      </c>
      <c r="DV48" s="6">
        <f t="shared" si="671"/>
        <v>0</v>
      </c>
      <c r="DW48" s="6">
        <f t="shared" si="671"/>
        <v>0</v>
      </c>
      <c r="DX48" s="6">
        <f t="shared" si="671"/>
        <v>0</v>
      </c>
      <c r="DY48" s="6">
        <f t="shared" si="671"/>
        <v>0</v>
      </c>
      <c r="DZ48" s="6">
        <f t="shared" si="671"/>
        <v>0</v>
      </c>
      <c r="EA48" s="8">
        <f t="shared" si="672"/>
        <v>0</v>
      </c>
      <c r="EC48" s="47">
        <f t="shared" si="58"/>
        <v>0</v>
      </c>
      <c r="ED48" s="6">
        <f t="shared" si="673"/>
        <v>0</v>
      </c>
      <c r="EE48" s="6">
        <f t="shared" si="673"/>
        <v>0</v>
      </c>
      <c r="EF48" s="6">
        <f t="shared" si="673"/>
        <v>0</v>
      </c>
      <c r="EG48" s="6">
        <f t="shared" si="673"/>
        <v>0</v>
      </c>
      <c r="EH48" s="6">
        <f t="shared" si="673"/>
        <v>0</v>
      </c>
      <c r="EI48" s="6">
        <f t="shared" si="673"/>
        <v>0</v>
      </c>
      <c r="EJ48" s="6">
        <f t="shared" si="673"/>
        <v>0</v>
      </c>
      <c r="EK48" s="6">
        <f t="shared" si="673"/>
        <v>0</v>
      </c>
      <c r="EL48" s="6">
        <f t="shared" si="673"/>
        <v>0</v>
      </c>
      <c r="EM48" s="6">
        <f t="shared" si="673"/>
        <v>0</v>
      </c>
      <c r="EN48" s="6">
        <f t="shared" si="673"/>
        <v>0</v>
      </c>
      <c r="EO48" s="6">
        <f t="shared" si="673"/>
        <v>0</v>
      </c>
      <c r="EP48" s="6">
        <f t="shared" si="673"/>
        <v>0</v>
      </c>
      <c r="EQ48" s="8">
        <f t="shared" si="674"/>
        <v>0</v>
      </c>
      <c r="ES48" s="47">
        <f t="shared" si="60"/>
        <v>0</v>
      </c>
      <c r="ET48" s="6">
        <f t="shared" si="675"/>
        <v>0</v>
      </c>
      <c r="EU48" s="6">
        <f t="shared" si="675"/>
        <v>0</v>
      </c>
      <c r="EV48" s="6">
        <f t="shared" si="675"/>
        <v>0</v>
      </c>
      <c r="EW48" s="6">
        <f t="shared" si="675"/>
        <v>0</v>
      </c>
      <c r="EX48" s="6">
        <f t="shared" si="675"/>
        <v>0</v>
      </c>
      <c r="EY48" s="6">
        <f t="shared" si="675"/>
        <v>0</v>
      </c>
      <c r="EZ48" s="6">
        <f t="shared" si="675"/>
        <v>0</v>
      </c>
      <c r="FA48" s="6">
        <f t="shared" si="675"/>
        <v>0</v>
      </c>
      <c r="FB48" s="6">
        <f t="shared" si="675"/>
        <v>0</v>
      </c>
      <c r="FC48" s="6">
        <f t="shared" si="675"/>
        <v>0</v>
      </c>
      <c r="FD48" s="6">
        <f t="shared" si="675"/>
        <v>0</v>
      </c>
      <c r="FE48" s="6">
        <f t="shared" si="675"/>
        <v>0</v>
      </c>
      <c r="FF48" s="6">
        <f t="shared" si="675"/>
        <v>0</v>
      </c>
      <c r="FG48" s="8">
        <f t="shared" si="676"/>
        <v>0</v>
      </c>
      <c r="FI48" s="47">
        <f t="shared" si="62"/>
        <v>0</v>
      </c>
      <c r="FJ48" s="6">
        <f t="shared" si="677"/>
        <v>0</v>
      </c>
      <c r="FK48" s="6">
        <f t="shared" si="677"/>
        <v>0</v>
      </c>
      <c r="FL48" s="6">
        <f t="shared" si="677"/>
        <v>0</v>
      </c>
      <c r="FM48" s="6">
        <f t="shared" si="677"/>
        <v>0</v>
      </c>
      <c r="FN48" s="6">
        <f t="shared" si="677"/>
        <v>0</v>
      </c>
      <c r="FO48" s="6">
        <f t="shared" si="677"/>
        <v>0</v>
      </c>
      <c r="FP48" s="6">
        <f t="shared" si="677"/>
        <v>0</v>
      </c>
      <c r="FQ48" s="6">
        <f t="shared" si="677"/>
        <v>0</v>
      </c>
      <c r="FR48" s="6">
        <f t="shared" si="677"/>
        <v>0</v>
      </c>
      <c r="FS48" s="6">
        <f t="shared" si="677"/>
        <v>0</v>
      </c>
      <c r="FT48" s="6">
        <f t="shared" si="677"/>
        <v>0</v>
      </c>
      <c r="FU48" s="6">
        <f t="shared" si="677"/>
        <v>0</v>
      </c>
      <c r="FV48" s="6">
        <f t="shared" si="677"/>
        <v>0</v>
      </c>
      <c r="FW48" s="8">
        <f t="shared" si="678"/>
        <v>0</v>
      </c>
      <c r="FZ48" s="47">
        <f t="shared" si="50"/>
        <v>0</v>
      </c>
      <c r="GA48" s="6">
        <f>IF($F48=$GA$1,AP48,0)</f>
        <v>0</v>
      </c>
      <c r="GB48" s="6">
        <f t="shared" si="679"/>
        <v>0</v>
      </c>
      <c r="GC48" s="6">
        <f t="shared" si="679"/>
        <v>0</v>
      </c>
      <c r="GD48" s="6">
        <f t="shared" si="679"/>
        <v>0</v>
      </c>
      <c r="GE48" s="6">
        <f t="shared" si="679"/>
        <v>0</v>
      </c>
      <c r="GF48" s="6">
        <f t="shared" si="679"/>
        <v>0</v>
      </c>
      <c r="GG48" s="6">
        <f t="shared" si="679"/>
        <v>0</v>
      </c>
      <c r="GH48" s="6">
        <f t="shared" si="679"/>
        <v>0</v>
      </c>
      <c r="GI48" s="6">
        <f t="shared" si="679"/>
        <v>0</v>
      </c>
      <c r="GJ48" s="6">
        <f t="shared" si="679"/>
        <v>0</v>
      </c>
      <c r="GK48" s="6">
        <f t="shared" si="679"/>
        <v>0</v>
      </c>
      <c r="GL48" s="6">
        <f t="shared" si="679"/>
        <v>0</v>
      </c>
      <c r="GM48" s="6">
        <f t="shared" si="679"/>
        <v>0</v>
      </c>
      <c r="GN48" s="8">
        <f t="shared" si="680"/>
        <v>0</v>
      </c>
    </row>
    <row r="49" spans="2:196" ht="15" x14ac:dyDescent="0.25">
      <c r="B49" s="235"/>
      <c r="C49" s="422"/>
      <c r="D49" s="422">
        <f t="shared" si="681"/>
        <v>0</v>
      </c>
      <c r="E49" s="651"/>
      <c r="F49" s="595"/>
      <c r="G49" s="10"/>
      <c r="H49" s="603"/>
      <c r="I49" s="602"/>
      <c r="J49" s="602"/>
      <c r="K49" s="602"/>
      <c r="L49" s="602"/>
      <c r="M49" s="602"/>
      <c r="N49" s="602"/>
      <c r="O49" s="602"/>
      <c r="P49" s="602"/>
      <c r="Q49" s="602"/>
      <c r="R49" s="602"/>
      <c r="S49" s="602"/>
      <c r="T49" s="602"/>
      <c r="U49" s="602"/>
      <c r="AP49" s="6"/>
      <c r="AQ49" s="6"/>
      <c r="AR49" s="6"/>
      <c r="AS49" s="6"/>
      <c r="AT49" s="6"/>
      <c r="AU49" s="6"/>
      <c r="AV49" s="6"/>
      <c r="AW49" s="6"/>
      <c r="AX49" s="6"/>
      <c r="AY49" s="6"/>
      <c r="AZ49" s="6"/>
      <c r="BA49" s="6"/>
      <c r="BB49" s="6"/>
      <c r="BC49" s="73"/>
      <c r="CI49" s="30"/>
      <c r="CV49" s="47"/>
      <c r="CW49" s="73"/>
      <c r="CX49" s="73"/>
      <c r="CY49" s="73"/>
      <c r="CZ49" s="73"/>
      <c r="DA49" s="73"/>
      <c r="DB49" s="73"/>
      <c r="DC49" s="73"/>
      <c r="DD49" s="73"/>
      <c r="DE49" s="73"/>
      <c r="DF49" s="73"/>
      <c r="DG49" s="73"/>
      <c r="DH49" s="73"/>
      <c r="DI49" s="73"/>
      <c r="DJ49" s="73"/>
      <c r="DM49" s="47"/>
      <c r="DN49" s="6"/>
      <c r="DO49" s="6"/>
      <c r="DP49" s="6"/>
      <c r="DQ49" s="6"/>
      <c r="DR49" s="6"/>
      <c r="DS49" s="6"/>
      <c r="DT49" s="6"/>
      <c r="DU49" s="6"/>
      <c r="DV49" s="6"/>
      <c r="DW49" s="6"/>
      <c r="DX49" s="6"/>
      <c r="DY49" s="6"/>
      <c r="DZ49" s="6"/>
      <c r="EA49" s="8"/>
      <c r="EC49" s="47"/>
      <c r="ED49" s="6"/>
      <c r="EE49" s="6"/>
      <c r="EF49" s="6"/>
      <c r="EG49" s="6"/>
      <c r="EH49" s="6"/>
      <c r="EI49" s="6"/>
      <c r="EJ49" s="6"/>
      <c r="EK49" s="6"/>
      <c r="EL49" s="6"/>
      <c r="EM49" s="6"/>
      <c r="EN49" s="6"/>
      <c r="EO49" s="6"/>
      <c r="EP49" s="6"/>
      <c r="EQ49" s="8"/>
      <c r="ES49" s="47"/>
      <c r="ET49" s="6"/>
      <c r="EU49" s="6"/>
      <c r="EV49" s="6"/>
      <c r="EW49" s="6"/>
      <c r="EX49" s="6"/>
      <c r="EY49" s="6"/>
      <c r="EZ49" s="6"/>
      <c r="FA49" s="6"/>
      <c r="FB49" s="6"/>
      <c r="FC49" s="6"/>
      <c r="FD49" s="6"/>
      <c r="FE49" s="6"/>
      <c r="FF49" s="6"/>
      <c r="FG49" s="8"/>
      <c r="FI49" s="47"/>
      <c r="FJ49" s="6"/>
      <c r="FK49" s="6"/>
      <c r="FL49" s="6"/>
      <c r="FM49" s="6"/>
      <c r="FN49" s="6"/>
      <c r="FO49" s="6"/>
      <c r="FP49" s="6"/>
      <c r="FQ49" s="6"/>
      <c r="FR49" s="6"/>
      <c r="FS49" s="6"/>
      <c r="FT49" s="6"/>
      <c r="FU49" s="6"/>
      <c r="FV49" s="6"/>
      <c r="FW49" s="8"/>
      <c r="FZ49" s="47"/>
      <c r="GA49" s="6"/>
      <c r="GB49" s="6"/>
      <c r="GC49" s="6"/>
      <c r="GD49" s="6"/>
      <c r="GE49" s="6"/>
      <c r="GF49" s="6"/>
      <c r="GG49" s="6"/>
      <c r="GH49" s="6"/>
      <c r="GI49" s="6"/>
      <c r="GJ49" s="6"/>
      <c r="GK49" s="6"/>
      <c r="GL49" s="6"/>
      <c r="GM49" s="6"/>
      <c r="GN49" s="8"/>
    </row>
    <row r="50" spans="2:196" ht="15" x14ac:dyDescent="0.25">
      <c r="B50" s="235"/>
      <c r="C50" s="422"/>
      <c r="D50" s="422">
        <f t="shared" si="681"/>
        <v>0</v>
      </c>
      <c r="E50" s="651"/>
      <c r="F50" s="595"/>
      <c r="G50" s="10"/>
      <c r="H50" s="603"/>
      <c r="I50" s="602"/>
      <c r="J50" s="602"/>
      <c r="K50" s="602"/>
      <c r="L50" s="602"/>
      <c r="M50" s="602"/>
      <c r="N50" s="602"/>
      <c r="O50" s="602"/>
      <c r="P50" s="602"/>
      <c r="Q50" s="602"/>
      <c r="R50" s="602"/>
      <c r="S50" s="602"/>
      <c r="T50" s="602"/>
      <c r="U50" s="602"/>
      <c r="AP50" s="6"/>
      <c r="AQ50" s="6"/>
      <c r="AR50" s="6"/>
      <c r="AS50" s="6"/>
      <c r="AT50" s="6"/>
      <c r="AU50" s="6"/>
      <c r="AV50" s="6"/>
      <c r="AW50" s="6"/>
      <c r="AX50" s="6"/>
      <c r="AY50" s="6"/>
      <c r="AZ50" s="6"/>
      <c r="BA50" s="6"/>
      <c r="BB50" s="6"/>
      <c r="BC50" s="73"/>
      <c r="CI50" s="30"/>
      <c r="CV50" s="47"/>
      <c r="CW50" s="73"/>
      <c r="CX50" s="73"/>
      <c r="CY50" s="73"/>
      <c r="CZ50" s="73"/>
      <c r="DA50" s="73"/>
      <c r="DB50" s="73"/>
      <c r="DC50" s="73"/>
      <c r="DD50" s="73"/>
      <c r="DE50" s="73"/>
      <c r="DF50" s="73"/>
      <c r="DG50" s="73"/>
      <c r="DH50" s="73"/>
      <c r="DI50" s="73"/>
      <c r="DJ50" s="73"/>
      <c r="DM50" s="47"/>
      <c r="DN50" s="6"/>
      <c r="DO50" s="6"/>
      <c r="DP50" s="6"/>
      <c r="DQ50" s="6"/>
      <c r="DR50" s="6"/>
      <c r="DS50" s="6"/>
      <c r="DT50" s="6"/>
      <c r="DU50" s="6"/>
      <c r="DV50" s="6"/>
      <c r="DW50" s="6"/>
      <c r="DX50" s="6"/>
      <c r="DY50" s="6"/>
      <c r="DZ50" s="6"/>
      <c r="EA50" s="8"/>
      <c r="EC50" s="47"/>
      <c r="ED50" s="6"/>
      <c r="EE50" s="6"/>
      <c r="EF50" s="6"/>
      <c r="EG50" s="6"/>
      <c r="EH50" s="6"/>
      <c r="EI50" s="6"/>
      <c r="EJ50" s="6"/>
      <c r="EK50" s="6"/>
      <c r="EL50" s="6"/>
      <c r="EM50" s="6"/>
      <c r="EN50" s="6"/>
      <c r="EO50" s="6"/>
      <c r="EP50" s="6"/>
      <c r="EQ50" s="8"/>
      <c r="ES50" s="47"/>
      <c r="ET50" s="6"/>
      <c r="EU50" s="6"/>
      <c r="EV50" s="6"/>
      <c r="EW50" s="6"/>
      <c r="EX50" s="6"/>
      <c r="EY50" s="6"/>
      <c r="EZ50" s="6"/>
      <c r="FA50" s="6"/>
      <c r="FB50" s="6"/>
      <c r="FC50" s="6"/>
      <c r="FD50" s="6"/>
      <c r="FE50" s="6"/>
      <c r="FF50" s="6"/>
      <c r="FG50" s="8"/>
      <c r="FI50" s="47"/>
      <c r="FJ50" s="6"/>
      <c r="FK50" s="6"/>
      <c r="FL50" s="6"/>
      <c r="FM50" s="6"/>
      <c r="FN50" s="6"/>
      <c r="FO50" s="6"/>
      <c r="FP50" s="6"/>
      <c r="FQ50" s="6"/>
      <c r="FR50" s="6"/>
      <c r="FS50" s="6"/>
      <c r="FT50" s="6"/>
      <c r="FU50" s="6"/>
      <c r="FV50" s="6"/>
      <c r="FW50" s="8"/>
      <c r="FZ50" s="47"/>
      <c r="GA50" s="6"/>
      <c r="GB50" s="6"/>
      <c r="GC50" s="6"/>
      <c r="GD50" s="6"/>
      <c r="GE50" s="6"/>
      <c r="GF50" s="6"/>
      <c r="GG50" s="6"/>
      <c r="GH50" s="6"/>
      <c r="GI50" s="6"/>
      <c r="GJ50" s="6"/>
      <c r="GK50" s="6"/>
      <c r="GL50" s="6"/>
      <c r="GM50" s="6"/>
      <c r="GN50" s="8"/>
    </row>
    <row r="51" spans="2:196" ht="15" x14ac:dyDescent="0.25">
      <c r="B51" s="235"/>
      <c r="C51" s="422"/>
      <c r="D51" s="422">
        <f t="shared" si="681"/>
        <v>0</v>
      </c>
      <c r="E51" s="651"/>
      <c r="F51" s="595"/>
      <c r="G51" s="10"/>
      <c r="H51" s="603"/>
      <c r="I51" s="602"/>
      <c r="J51" s="602"/>
      <c r="K51" s="602"/>
      <c r="L51" s="602"/>
      <c r="M51" s="602"/>
      <c r="N51" s="602"/>
      <c r="O51" s="602"/>
      <c r="P51" s="602"/>
      <c r="Q51" s="602"/>
      <c r="R51" s="602"/>
      <c r="S51" s="602"/>
      <c r="T51" s="602"/>
      <c r="U51" s="602"/>
      <c r="AP51" s="6"/>
      <c r="AQ51" s="6"/>
      <c r="AR51" s="6"/>
      <c r="AS51" s="6"/>
      <c r="AT51" s="6"/>
      <c r="AU51" s="6"/>
      <c r="AV51" s="6"/>
      <c r="AW51" s="6"/>
      <c r="AX51" s="6"/>
      <c r="AY51" s="6"/>
      <c r="AZ51" s="6"/>
      <c r="BA51" s="6"/>
      <c r="BB51" s="6"/>
      <c r="BC51" s="73"/>
      <c r="CI51" s="30"/>
      <c r="CV51" s="47"/>
      <c r="CW51" s="73"/>
      <c r="CX51" s="73"/>
      <c r="CY51" s="73"/>
      <c r="CZ51" s="73"/>
      <c r="DA51" s="73"/>
      <c r="DB51" s="73"/>
      <c r="DC51" s="73"/>
      <c r="DD51" s="73"/>
      <c r="DE51" s="73"/>
      <c r="DF51" s="73"/>
      <c r="DG51" s="73"/>
      <c r="DH51" s="73"/>
      <c r="DI51" s="73"/>
      <c r="DJ51" s="73"/>
      <c r="DM51" s="47"/>
      <c r="DN51" s="6"/>
      <c r="DO51" s="6"/>
      <c r="DP51" s="6"/>
      <c r="DQ51" s="6"/>
      <c r="DR51" s="6"/>
      <c r="DS51" s="6"/>
      <c r="DT51" s="6"/>
      <c r="DU51" s="6"/>
      <c r="DV51" s="6"/>
      <c r="DW51" s="6"/>
      <c r="DX51" s="6"/>
      <c r="DY51" s="6"/>
      <c r="DZ51" s="6"/>
      <c r="EA51" s="8"/>
      <c r="EC51" s="47"/>
      <c r="ED51" s="6"/>
      <c r="EE51" s="6"/>
      <c r="EF51" s="6"/>
      <c r="EG51" s="6"/>
      <c r="EH51" s="6"/>
      <c r="EI51" s="6"/>
      <c r="EJ51" s="6"/>
      <c r="EK51" s="6"/>
      <c r="EL51" s="6"/>
      <c r="EM51" s="6"/>
      <c r="EN51" s="6"/>
      <c r="EO51" s="6"/>
      <c r="EP51" s="6"/>
      <c r="EQ51" s="8"/>
      <c r="ES51" s="47"/>
      <c r="ET51" s="6"/>
      <c r="EU51" s="6"/>
      <c r="EV51" s="6"/>
      <c r="EW51" s="6"/>
      <c r="EX51" s="6"/>
      <c r="EY51" s="6"/>
      <c r="EZ51" s="6"/>
      <c r="FA51" s="6"/>
      <c r="FB51" s="6"/>
      <c r="FC51" s="6"/>
      <c r="FD51" s="6"/>
      <c r="FE51" s="6"/>
      <c r="FF51" s="6"/>
      <c r="FG51" s="8"/>
      <c r="FI51" s="47"/>
      <c r="FJ51" s="6"/>
      <c r="FK51" s="6"/>
      <c r="FL51" s="6"/>
      <c r="FM51" s="6"/>
      <c r="FN51" s="6"/>
      <c r="FO51" s="6"/>
      <c r="FP51" s="6"/>
      <c r="FQ51" s="6"/>
      <c r="FR51" s="6"/>
      <c r="FS51" s="6"/>
      <c r="FT51" s="6"/>
      <c r="FU51" s="6"/>
      <c r="FV51" s="6"/>
      <c r="FW51" s="8"/>
      <c r="FZ51" s="47"/>
      <c r="GA51" s="6"/>
      <c r="GB51" s="6"/>
      <c r="GC51" s="6"/>
      <c r="GD51" s="6"/>
      <c r="GE51" s="6"/>
      <c r="GF51" s="6"/>
      <c r="GG51" s="6"/>
      <c r="GH51" s="6"/>
      <c r="GI51" s="6"/>
      <c r="GJ51" s="6"/>
      <c r="GK51" s="6"/>
      <c r="GL51" s="6"/>
      <c r="GM51" s="6"/>
      <c r="GN51" s="8"/>
    </row>
    <row r="52" spans="2:196" ht="15" x14ac:dyDescent="0.25">
      <c r="B52" s="235"/>
      <c r="C52" s="422">
        <f>IF(Registrering!$B$28="Fast beløp",0,IF(Registrering!$B$28="Sats for ekst. fin. overhead",0,-D52))</f>
        <v>0</v>
      </c>
      <c r="D52" s="648">
        <f t="shared" si="681"/>
        <v>0</v>
      </c>
      <c r="E52" s="651"/>
      <c r="F52" s="649"/>
      <c r="G52" s="10"/>
      <c r="H52" s="603"/>
      <c r="I52" s="602"/>
      <c r="J52" s="602"/>
      <c r="K52" s="602"/>
      <c r="L52" s="602"/>
      <c r="M52" s="602"/>
      <c r="N52" s="602"/>
      <c r="O52" s="602"/>
      <c r="P52" s="602"/>
      <c r="Q52" s="602"/>
      <c r="R52" s="602"/>
      <c r="S52" s="602"/>
      <c r="T52" s="602"/>
      <c r="U52" s="602"/>
      <c r="AP52" s="6">
        <f t="shared" si="639"/>
        <v>0</v>
      </c>
      <c r="AQ52" s="6">
        <f t="shared" si="640"/>
        <v>0</v>
      </c>
      <c r="AR52" s="6">
        <f t="shared" si="641"/>
        <v>0</v>
      </c>
      <c r="AS52" s="6">
        <f t="shared" si="642"/>
        <v>0</v>
      </c>
      <c r="AT52" s="6">
        <f t="shared" si="643"/>
        <v>0</v>
      </c>
      <c r="AU52" s="6">
        <f t="shared" si="644"/>
        <v>0</v>
      </c>
      <c r="AV52" s="6">
        <f t="shared" si="645"/>
        <v>0</v>
      </c>
      <c r="AW52" s="6">
        <f t="shared" si="646"/>
        <v>0</v>
      </c>
      <c r="AX52" s="6">
        <f t="shared" si="647"/>
        <v>0</v>
      </c>
      <c r="AY52" s="6">
        <f t="shared" si="648"/>
        <v>0</v>
      </c>
      <c r="AZ52" s="6">
        <f t="shared" si="649"/>
        <v>0</v>
      </c>
      <c r="BA52" s="6">
        <f t="shared" si="650"/>
        <v>0</v>
      </c>
      <c r="BB52" s="6">
        <f t="shared" si="651"/>
        <v>0</v>
      </c>
      <c r="BC52" s="73">
        <f t="shared" si="666"/>
        <v>0</v>
      </c>
      <c r="CI52" s="30"/>
      <c r="CV52" s="47">
        <f t="shared" si="667"/>
        <v>0</v>
      </c>
      <c r="CW52" s="73">
        <f t="shared" si="668"/>
        <v>0</v>
      </c>
      <c r="CX52" s="73">
        <f t="shared" si="668"/>
        <v>0</v>
      </c>
      <c r="CY52" s="73">
        <f t="shared" si="668"/>
        <v>0</v>
      </c>
      <c r="CZ52" s="73">
        <f t="shared" si="668"/>
        <v>0</v>
      </c>
      <c r="DA52" s="73">
        <f t="shared" si="668"/>
        <v>0</v>
      </c>
      <c r="DB52" s="73">
        <f t="shared" si="668"/>
        <v>0</v>
      </c>
      <c r="DC52" s="73">
        <f t="shared" si="668"/>
        <v>0</v>
      </c>
      <c r="DD52" s="73">
        <f t="shared" si="668"/>
        <v>0</v>
      </c>
      <c r="DE52" s="73">
        <f t="shared" si="668"/>
        <v>0</v>
      </c>
      <c r="DF52" s="73">
        <f t="shared" si="668"/>
        <v>0</v>
      </c>
      <c r="DG52" s="73">
        <f t="shared" si="668"/>
        <v>0</v>
      </c>
      <c r="DH52" s="73">
        <f t="shared" si="668"/>
        <v>0</v>
      </c>
      <c r="DI52" s="73">
        <f t="shared" si="668"/>
        <v>0</v>
      </c>
      <c r="DJ52" s="73">
        <f t="shared" si="669"/>
        <v>0</v>
      </c>
      <c r="DM52" s="47">
        <f t="shared" ref="DM52" si="682">CV52</f>
        <v>0</v>
      </c>
      <c r="DN52" s="6">
        <f t="shared" si="671"/>
        <v>0</v>
      </c>
      <c r="DO52" s="6">
        <f t="shared" si="671"/>
        <v>0</v>
      </c>
      <c r="DP52" s="6">
        <f t="shared" si="671"/>
        <v>0</v>
      </c>
      <c r="DQ52" s="6">
        <f t="shared" si="671"/>
        <v>0</v>
      </c>
      <c r="DR52" s="6">
        <f t="shared" si="671"/>
        <v>0</v>
      </c>
      <c r="DS52" s="6">
        <f t="shared" si="671"/>
        <v>0</v>
      </c>
      <c r="DT52" s="6">
        <f t="shared" si="671"/>
        <v>0</v>
      </c>
      <c r="DU52" s="6">
        <f t="shared" si="671"/>
        <v>0</v>
      </c>
      <c r="DV52" s="6">
        <f t="shared" si="671"/>
        <v>0</v>
      </c>
      <c r="DW52" s="6">
        <f t="shared" si="671"/>
        <v>0</v>
      </c>
      <c r="DX52" s="6">
        <f t="shared" si="671"/>
        <v>0</v>
      </c>
      <c r="DY52" s="6">
        <f t="shared" si="671"/>
        <v>0</v>
      </c>
      <c r="DZ52" s="6">
        <f t="shared" si="671"/>
        <v>0</v>
      </c>
      <c r="EA52" s="8">
        <f t="shared" si="672"/>
        <v>0</v>
      </c>
      <c r="EC52" s="47">
        <f t="shared" ref="EC52" si="683">DM52</f>
        <v>0</v>
      </c>
      <c r="ED52" s="6">
        <f t="shared" si="673"/>
        <v>0</v>
      </c>
      <c r="EE52" s="6">
        <f t="shared" si="673"/>
        <v>0</v>
      </c>
      <c r="EF52" s="6">
        <f t="shared" si="673"/>
        <v>0</v>
      </c>
      <c r="EG52" s="6">
        <f t="shared" si="673"/>
        <v>0</v>
      </c>
      <c r="EH52" s="6">
        <f t="shared" si="673"/>
        <v>0</v>
      </c>
      <c r="EI52" s="6">
        <f t="shared" si="673"/>
        <v>0</v>
      </c>
      <c r="EJ52" s="6">
        <f t="shared" si="673"/>
        <v>0</v>
      </c>
      <c r="EK52" s="6">
        <f t="shared" si="673"/>
        <v>0</v>
      </c>
      <c r="EL52" s="6">
        <f t="shared" si="673"/>
        <v>0</v>
      </c>
      <c r="EM52" s="6">
        <f t="shared" si="673"/>
        <v>0</v>
      </c>
      <c r="EN52" s="6">
        <f t="shared" si="673"/>
        <v>0</v>
      </c>
      <c r="EO52" s="6">
        <f t="shared" si="673"/>
        <v>0</v>
      </c>
      <c r="EP52" s="6">
        <f t="shared" si="673"/>
        <v>0</v>
      </c>
      <c r="EQ52" s="8">
        <f t="shared" si="674"/>
        <v>0</v>
      </c>
      <c r="ES52" s="47">
        <f t="shared" ref="ES52" si="684">EC52</f>
        <v>0</v>
      </c>
      <c r="ET52" s="6">
        <f t="shared" si="675"/>
        <v>0</v>
      </c>
      <c r="EU52" s="6">
        <f t="shared" si="675"/>
        <v>0</v>
      </c>
      <c r="EV52" s="6">
        <f t="shared" si="675"/>
        <v>0</v>
      </c>
      <c r="EW52" s="6">
        <f t="shared" si="675"/>
        <v>0</v>
      </c>
      <c r="EX52" s="6">
        <f t="shared" si="675"/>
        <v>0</v>
      </c>
      <c r="EY52" s="6">
        <f t="shared" si="675"/>
        <v>0</v>
      </c>
      <c r="EZ52" s="6">
        <f t="shared" si="675"/>
        <v>0</v>
      </c>
      <c r="FA52" s="6">
        <f t="shared" si="675"/>
        <v>0</v>
      </c>
      <c r="FB52" s="6">
        <f t="shared" si="675"/>
        <v>0</v>
      </c>
      <c r="FC52" s="6">
        <f t="shared" si="675"/>
        <v>0</v>
      </c>
      <c r="FD52" s="6">
        <f t="shared" si="675"/>
        <v>0</v>
      </c>
      <c r="FE52" s="6">
        <f t="shared" si="675"/>
        <v>0</v>
      </c>
      <c r="FF52" s="6">
        <f t="shared" si="675"/>
        <v>0</v>
      </c>
      <c r="FG52" s="8">
        <f t="shared" si="676"/>
        <v>0</v>
      </c>
      <c r="FI52" s="47">
        <f t="shared" ref="FI52" si="685">ES52</f>
        <v>0</v>
      </c>
      <c r="FJ52" s="6">
        <f t="shared" si="677"/>
        <v>0</v>
      </c>
      <c r="FK52" s="6">
        <f t="shared" si="677"/>
        <v>0</v>
      </c>
      <c r="FL52" s="6">
        <f t="shared" si="677"/>
        <v>0</v>
      </c>
      <c r="FM52" s="6">
        <f t="shared" si="677"/>
        <v>0</v>
      </c>
      <c r="FN52" s="6">
        <f t="shared" si="677"/>
        <v>0</v>
      </c>
      <c r="FO52" s="6">
        <f t="shared" si="677"/>
        <v>0</v>
      </c>
      <c r="FP52" s="6">
        <f t="shared" si="677"/>
        <v>0</v>
      </c>
      <c r="FQ52" s="6">
        <f t="shared" si="677"/>
        <v>0</v>
      </c>
      <c r="FR52" s="6">
        <f t="shared" si="677"/>
        <v>0</v>
      </c>
      <c r="FS52" s="6">
        <f t="shared" si="677"/>
        <v>0</v>
      </c>
      <c r="FT52" s="6">
        <f t="shared" si="677"/>
        <v>0</v>
      </c>
      <c r="FU52" s="6">
        <f t="shared" si="677"/>
        <v>0</v>
      </c>
      <c r="FV52" s="6">
        <f t="shared" si="677"/>
        <v>0</v>
      </c>
      <c r="FW52" s="8">
        <f t="shared" si="678"/>
        <v>0</v>
      </c>
      <c r="FZ52" s="47">
        <f t="shared" ref="FZ52" si="686">FI52</f>
        <v>0</v>
      </c>
      <c r="GA52" s="6">
        <f>IF($F52=$GA$1,AP52,0)</f>
        <v>0</v>
      </c>
      <c r="GB52" s="6">
        <f t="shared" si="679"/>
        <v>0</v>
      </c>
      <c r="GC52" s="6">
        <f t="shared" si="679"/>
        <v>0</v>
      </c>
      <c r="GD52" s="6">
        <f t="shared" si="679"/>
        <v>0</v>
      </c>
      <c r="GE52" s="6">
        <f t="shared" si="679"/>
        <v>0</v>
      </c>
      <c r="GF52" s="6">
        <f t="shared" si="679"/>
        <v>0</v>
      </c>
      <c r="GG52" s="6">
        <f t="shared" si="679"/>
        <v>0</v>
      </c>
      <c r="GH52" s="6">
        <f t="shared" si="679"/>
        <v>0</v>
      </c>
      <c r="GI52" s="6">
        <f t="shared" si="679"/>
        <v>0</v>
      </c>
      <c r="GJ52" s="6">
        <f t="shared" si="679"/>
        <v>0</v>
      </c>
      <c r="GK52" s="6">
        <f t="shared" si="679"/>
        <v>0</v>
      </c>
      <c r="GL52" s="6">
        <f t="shared" si="679"/>
        <v>0</v>
      </c>
      <c r="GM52" s="6">
        <f t="shared" si="679"/>
        <v>0</v>
      </c>
      <c r="GN52" s="8">
        <f t="shared" si="680"/>
        <v>0</v>
      </c>
    </row>
    <row r="53" spans="2:196" ht="16.5" customHeight="1" x14ac:dyDescent="0.25">
      <c r="B53" s="423" t="s">
        <v>115</v>
      </c>
      <c r="C53" s="422">
        <f>IF(Registrering!$B$28="Fast beløp",0,IF(Registrering!$B$28="Sats for ekst. fin. overhead",0,-D53))</f>
        <v>0</v>
      </c>
      <c r="D53" s="422">
        <f t="shared" si="681"/>
        <v>0</v>
      </c>
      <c r="E53" s="650"/>
      <c r="F53" s="71" t="s">
        <v>116</v>
      </c>
      <c r="G53" s="10"/>
      <c r="H53" s="603" t="s">
        <v>117</v>
      </c>
      <c r="I53"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J53"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K53"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L53"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M53"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N53"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O53"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P53"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Q53"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R53"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S53" s="41">
        <f>IF(Leiested!$B$8="Egenandel",0,Leiested!O8)+IF(Leiested!$B$12="Egenandel",0,Leiested!O12)+IF(Leiested!$B$16="Egenandel",0,Leiested!O16)+IF(Leiested!$B$20="Egenandel",0,Leiested!O20)+IF(Leiested!$B$24="Egenandel",0,Leiested!O24)+IF(Leiested!$B$28="Egenandel",0,Leiested!O28)+IF(Leiested!$B$32="Egenandel",0,Leiested!O32)+IF(Leiested!$B$36="Egenandel",0,Leiested!O36)+IF(Leiested!$B$40="Egenandel",0,Leiested!O40)+IF(Leiested!$B$44="Egenandel",0,Leiested!O44)+IF(Leiested!$B$48="Egenandel",0,Leiested!O48)+IF(Leiested!$B$52="Egenandel",0,Leiested!O52)+IF(Leiested!$B$56="Egenandel",0,Leiested!O56)+IF(Leiested!$B$60="Egenandel",0,Leiested!O60)+IF(Leiested!$B$64="Egenandel",0,Leiested!O64)</f>
        <v>0</v>
      </c>
      <c r="T53" s="41">
        <f>IF(Leiested!$B$8="Egenandel",0,Leiested!P8)+IF(Leiested!$B$12="Egenandel",0,Leiested!P12)+IF(Leiested!$B$16="Egenandel",0,Leiested!P16)+IF(Leiested!$B$20="Egenandel",0,Leiested!P20)+IF(Leiested!$B$24="Egenandel",0,Leiested!P24)+IF(Leiested!$B$28="Egenandel",0,Leiested!P28)+IF(Leiested!$B$32="Egenandel",0,Leiested!P32)+IF(Leiested!$B$36="Egenandel",0,Leiested!P36)+IF(Leiested!$B$40="Egenandel",0,Leiested!P40)+IF(Leiested!$B$44="Egenandel",0,Leiested!P44)+IF(Leiested!$B$48="Egenandel",0,Leiested!P48)+IF(Leiested!$B$52="Egenandel",0,Leiested!P52)+IF(Leiested!$B$56="Egenandel",0,Leiested!P56)+IF(Leiested!$B$60="Egenandel",0,Leiested!P60)+IF(Leiested!$B$64="Egenandel",0,Leiested!P64)</f>
        <v>0</v>
      </c>
      <c r="U53" s="41">
        <f>IF(Leiested!$B$8="Egenandel",0,Leiested!Q8)+IF(Leiested!$B$12="Egenandel",0,Leiested!Q12)+IF(Leiested!$B$16="Egenandel",0,Leiested!Q16)+IF(Leiested!$B$20="Egenandel",0,Leiested!Q20)+IF(Leiested!$B$24="Egenandel",0,Leiested!Q24)+IF(Leiested!$B$28="Egenandel",0,Leiested!Q28)+IF(Leiested!$B$32="Egenandel",0,Leiested!Q32)+IF(Leiested!$B$36="Egenandel",0,Leiested!Q36)+IF(Leiested!$B$40="Egenandel",0,Leiested!Q40)+IF(Leiested!$B$44="Egenandel",0,Leiested!Q44)+IF(Leiested!$B$48="Egenandel",0,Leiested!Q48)+IF(Leiested!$B$52="Egenandel",0,Leiested!Q52)+IF(Leiested!$B$56="Egenandel",0,Leiested!Q56)+IF(Leiested!$B$60="Egenandel",0,Leiested!Q60)+IF(Leiested!$B$64="Egenandel",0,Leiested!Q64)</f>
        <v>0</v>
      </c>
      <c r="AP53" s="6">
        <f t="shared" si="639"/>
        <v>0</v>
      </c>
      <c r="AQ53" s="6">
        <f t="shared" si="640"/>
        <v>0</v>
      </c>
      <c r="AR53" s="6">
        <f t="shared" si="641"/>
        <v>0</v>
      </c>
      <c r="AS53" s="6">
        <f t="shared" si="642"/>
        <v>0</v>
      </c>
      <c r="AT53" s="6">
        <f t="shared" si="643"/>
        <v>0</v>
      </c>
      <c r="AU53" s="6">
        <f t="shared" si="644"/>
        <v>0</v>
      </c>
      <c r="AV53" s="6">
        <f t="shared" si="645"/>
        <v>0</v>
      </c>
      <c r="AW53" s="6">
        <f t="shared" si="646"/>
        <v>0</v>
      </c>
      <c r="AX53" s="6">
        <f t="shared" si="647"/>
        <v>0</v>
      </c>
      <c r="AY53" s="6">
        <f t="shared" si="648"/>
        <v>0</v>
      </c>
      <c r="AZ53" s="6">
        <f t="shared" si="649"/>
        <v>0</v>
      </c>
      <c r="BA53" s="6">
        <f t="shared" si="650"/>
        <v>0</v>
      </c>
      <c r="BB53" s="6">
        <f t="shared" si="651"/>
        <v>0</v>
      </c>
      <c r="BC53" s="73">
        <f t="shared" si="666"/>
        <v>0</v>
      </c>
      <c r="CI53" s="30"/>
      <c r="CV53" s="47" t="str">
        <f t="shared" si="667"/>
        <v>Leiested - eksternt finansiert</v>
      </c>
      <c r="CW53" s="73">
        <f t="shared" si="668"/>
        <v>0</v>
      </c>
      <c r="CX53" s="73">
        <f t="shared" si="668"/>
        <v>0</v>
      </c>
      <c r="CY53" s="73">
        <f t="shared" si="668"/>
        <v>0</v>
      </c>
      <c r="CZ53" s="73">
        <f t="shared" si="668"/>
        <v>0</v>
      </c>
      <c r="DA53" s="73">
        <f t="shared" si="668"/>
        <v>0</v>
      </c>
      <c r="DB53" s="73">
        <f t="shared" si="668"/>
        <v>0</v>
      </c>
      <c r="DC53" s="73">
        <f t="shared" si="668"/>
        <v>0</v>
      </c>
      <c r="DD53" s="73">
        <f t="shared" si="668"/>
        <v>0</v>
      </c>
      <c r="DE53" s="73">
        <f t="shared" si="668"/>
        <v>0</v>
      </c>
      <c r="DF53" s="73">
        <f t="shared" si="668"/>
        <v>0</v>
      </c>
      <c r="DG53" s="73">
        <f t="shared" si="668"/>
        <v>0</v>
      </c>
      <c r="DH53" s="73">
        <f t="shared" si="668"/>
        <v>0</v>
      </c>
      <c r="DI53" s="73">
        <f t="shared" si="668"/>
        <v>0</v>
      </c>
      <c r="DJ53" s="73">
        <f t="shared" si="669"/>
        <v>0</v>
      </c>
      <c r="DM53" s="47" t="str">
        <f t="shared" si="670"/>
        <v>Leiested - eksternt finansiert</v>
      </c>
      <c r="DN53" s="6">
        <f>-(IF(Leiested!$B$8="NFR",Leiested!E8,0)+IF(Leiested!$B$12="NFR",Leiested!E12,0)+IF(Leiested!$B$16="NFR",Leiested!E16,0)+IF(Leiested!$B$20="NFR",Leiested!E20,0)+IF(Leiested!$B$24="NFR",Leiested!E24,0)+IF(Leiested!$B$28="NFR",Leiested!E28,0)+IF(Leiested!$B$32="NFR",Leiested!E32,0)+IF(Leiested!$B$36="NFR",Leiested!E36,0)+IF(Leiested!$B$40="NFR",Leiested!E40,0)+IF(Leiested!$B$44="NFR",Leiested!E44,0)+IF(Leiested!$B$48="NFR",Leiested!E48,0)+IF(Leiested!$B$52="NFR",Leiested!E52,0)+IF(Leiested!$B$56="NFR",Leiested!E56,0)+IF(Leiested!$B$60="NFR",Leiested!E60,0)+IF(Leiested!$B$64="NFR",Leiested!E64,0))</f>
        <v>0</v>
      </c>
      <c r="DO53" s="6">
        <f>-(IF(Leiested!$B$8="NFR",Leiested!F8,0)+IF(Leiested!$B$12="NFR",Leiested!F12,0)+IF(Leiested!$B$16="NFR",Leiested!F16,0)+IF(Leiested!$B$20="NFR",Leiested!F20,0)+IF(Leiested!$B$24="NFR",Leiested!F24,0)+IF(Leiested!$B$28="NFR",Leiested!F28,0)+IF(Leiested!$B$32="NFR",Leiested!F32,0)+IF(Leiested!$B$36="NFR",Leiested!F36,0)+IF(Leiested!$B$40="NFR",Leiested!F40,0)+IF(Leiested!$B$44="NFR",Leiested!F44,0)+IF(Leiested!$B$48="NFR",Leiested!F48,0)+IF(Leiested!$B$52="NFR",Leiested!F52,0)+IF(Leiested!$B$56="NFR",Leiested!F56,0)+IF(Leiested!$B$60="NFR",Leiested!F60,0)+IF(Leiested!$B$64="NFR",Leiested!F64,0))</f>
        <v>0</v>
      </c>
      <c r="DP53" s="6">
        <f>-(IF(Leiested!$B$8="NFR",Leiested!G8,0)+IF(Leiested!$B$12="NFR",Leiested!G12,0)+IF(Leiested!$B$16="NFR",Leiested!G16,0)+IF(Leiested!$B$20="NFR",Leiested!G20,0)+IF(Leiested!$B$24="NFR",Leiested!G24,0)+IF(Leiested!$B$28="NFR",Leiested!G28,0)+IF(Leiested!$B$32="NFR",Leiested!G32,0)+IF(Leiested!$B$36="NFR",Leiested!G36,0)+IF(Leiested!$B$40="NFR",Leiested!G40,0)+IF(Leiested!$B$44="NFR",Leiested!G44,0)+IF(Leiested!$B$48="NFR",Leiested!G48,0)+IF(Leiested!$B$52="NFR",Leiested!G52,0)+IF(Leiested!$B$56="NFR",Leiested!G56,0)+IF(Leiested!$B$60="NFR",Leiested!G60,0)+IF(Leiested!$B$64="NFR",Leiested!G64,0))</f>
        <v>0</v>
      </c>
      <c r="DQ53" s="6">
        <f>-(IF(Leiested!$B$8="NFR",Leiested!H8,0)+IF(Leiested!$B$12="NFR",Leiested!H12,0)+IF(Leiested!$B$16="NFR",Leiested!H16,0)+IF(Leiested!$B$20="NFR",Leiested!H20,0)+IF(Leiested!$B$24="NFR",Leiested!H24,0)+IF(Leiested!$B$28="NFR",Leiested!H28,0)+IF(Leiested!$B$32="NFR",Leiested!H32,0)+IF(Leiested!$B$36="NFR",Leiested!H36,0)+IF(Leiested!$B$40="NFR",Leiested!H40,0)+IF(Leiested!$B$44="NFR",Leiested!H44,0)+IF(Leiested!$B$48="NFR",Leiested!H48,0)+IF(Leiested!$B$52="NFR",Leiested!H52,0)+IF(Leiested!$B$56="NFR",Leiested!H56,0)+IF(Leiested!$B$60="NFR",Leiested!H60,0)+IF(Leiested!$B$64="NFR",Leiested!H64,0))</f>
        <v>0</v>
      </c>
      <c r="DR53" s="6">
        <f>-(IF(Leiested!$B$8="NFR",Leiested!I8,0)+IF(Leiested!$B$12="NFR",Leiested!I12,0)+IF(Leiested!$B$16="NFR",Leiested!I16,0)+IF(Leiested!$B$20="NFR",Leiested!I20,0)+IF(Leiested!$B$24="NFR",Leiested!I24,0)+IF(Leiested!$B$28="NFR",Leiested!I28,0)+IF(Leiested!$B$32="NFR",Leiested!I32,0)+IF(Leiested!$B$36="NFR",Leiested!I36,0)+IF(Leiested!$B$40="NFR",Leiested!I40,0)+IF(Leiested!$B$44="NFR",Leiested!I44,0)+IF(Leiested!$B$48="NFR",Leiested!I48,0)+IF(Leiested!$B$52="NFR",Leiested!I52,0)+IF(Leiested!$B$56="NFR",Leiested!I56,0)+IF(Leiested!$B$60="NFR",Leiested!I60,0)+IF(Leiested!$B$64="NFR",Leiested!I64,0))</f>
        <v>0</v>
      </c>
      <c r="DS53" s="6">
        <f>-(IF(Leiested!$B$8="NFR",Leiested!J8,0)+IF(Leiested!$B$12="NFR",Leiested!J12,0)+IF(Leiested!$B$16="NFR",Leiested!J16,0)+IF(Leiested!$B$20="NFR",Leiested!J20,0)+IF(Leiested!$B$24="NFR",Leiested!J24,0)+IF(Leiested!$B$28="NFR",Leiested!J28,0)+IF(Leiested!$B$32="NFR",Leiested!J32,0)+IF(Leiested!$B$36="NFR",Leiested!J36,0)+IF(Leiested!$B$40="NFR",Leiested!J40,0)+IF(Leiested!$B$44="NFR",Leiested!J44,0)+IF(Leiested!$B$48="NFR",Leiested!J48,0)+IF(Leiested!$B$52="NFR",Leiested!J52,0)+IF(Leiested!$B$56="NFR",Leiested!J56,0)+IF(Leiested!$B$60="NFR",Leiested!J60,0)+IF(Leiested!$B$64="NFR",Leiested!J64,0))</f>
        <v>0</v>
      </c>
      <c r="DT53" s="6">
        <f>-(IF(Leiested!$B$8="NFR",Leiested!K8,0)+IF(Leiested!$B$12="NFR",Leiested!K12,0)+IF(Leiested!$B$16="NFR",Leiested!K16,0)+IF(Leiested!$B$20="NFR",Leiested!K20,0)+IF(Leiested!$B$24="NFR",Leiested!K24,0)+IF(Leiested!$B$28="NFR",Leiested!K28,0)+IF(Leiested!$B$32="NFR",Leiested!K32,0)+IF(Leiested!$B$36="NFR",Leiested!K36,0)+IF(Leiested!$B$40="NFR",Leiested!K40,0)+IF(Leiested!$B$44="NFR",Leiested!K44,0)+IF(Leiested!$B$48="NFR",Leiested!K48,0)+IF(Leiested!$B$52="NFR",Leiested!K52,0)+IF(Leiested!$B$56="NFR",Leiested!K56,0)+IF(Leiested!$B$60="NFR",Leiested!K60,0)+IF(Leiested!$B$64="NFR",Leiested!K64,0))</f>
        <v>0</v>
      </c>
      <c r="DU53" s="6">
        <f>-(IF(Leiested!$B$8="NFR",Leiested!L8,0)+IF(Leiested!$B$12="NFR",Leiested!L12,0)+IF(Leiested!$B$16="NFR",Leiested!L16,0)+IF(Leiested!$B$20="NFR",Leiested!L20,0)+IF(Leiested!$B$24="NFR",Leiested!L24,0)+IF(Leiested!$B$28="NFR",Leiested!L28,0)+IF(Leiested!$B$32="NFR",Leiested!L32,0)+IF(Leiested!$B$36="NFR",Leiested!L36,0)+IF(Leiested!$B$40="NFR",Leiested!L40,0)+IF(Leiested!$B$44="NFR",Leiested!L44,0)+IF(Leiested!$B$48="NFR",Leiested!L48,0)+IF(Leiested!$B$52="NFR",Leiested!L52,0)+IF(Leiested!$B$56="NFR",Leiested!L56,0)+IF(Leiested!$B$60="NFR",Leiested!L60,0)+IF(Leiested!$B$64="NFR",Leiested!L64,0))</f>
        <v>0</v>
      </c>
      <c r="DV53" s="6">
        <f>-(IF(Leiested!$B$8="NFR",Leiested!M8,0)+IF(Leiested!$B$12="NFR",Leiested!M12,0)+IF(Leiested!$B$16="NFR",Leiested!M16,0)+IF(Leiested!$B$20="NFR",Leiested!M20,0)+IF(Leiested!$B$24="NFR",Leiested!M24,0)+IF(Leiested!$B$28="NFR",Leiested!M28,0)+IF(Leiested!$B$32="NFR",Leiested!M32,0)+IF(Leiested!$B$36="NFR",Leiested!M36,0)+IF(Leiested!$B$40="NFR",Leiested!M40,0)+IF(Leiested!$B$44="NFR",Leiested!M44,0)+IF(Leiested!$B$48="NFR",Leiested!M48,0)+IF(Leiested!$B$52="NFR",Leiested!M52,0)+IF(Leiested!$B$56="NFR",Leiested!M56,0)+IF(Leiested!$B$60="NFR",Leiested!M60,0)+IF(Leiested!$B$64="NFR",Leiested!M64,0))</f>
        <v>0</v>
      </c>
      <c r="DW53" s="6">
        <f>-(IF(Leiested!$B$8="NFR",Leiested!N8,0)+IF(Leiested!$B$12="NFR",Leiested!N12,0)+IF(Leiested!$B$16="NFR",Leiested!N16,0)+IF(Leiested!$B$20="NFR",Leiested!N20,0)+IF(Leiested!$B$24="NFR",Leiested!N24,0)+IF(Leiested!$B$28="NFR",Leiested!N28,0)+IF(Leiested!$B$32="NFR",Leiested!N32,0)+IF(Leiested!$B$36="NFR",Leiested!N36,0)+IF(Leiested!$B$40="NFR",Leiested!N40,0)+IF(Leiested!$B$44="NFR",Leiested!N44,0)+IF(Leiested!$B$48="NFR",Leiested!N48,0)+IF(Leiested!$B$52="NFR",Leiested!N52,0)+IF(Leiested!$B$56="NFR",Leiested!N56,0)+IF(Leiested!$B$60="NFR",Leiested!N60,0)+IF(Leiested!$B$64="NFR",Leiested!N64,0))</f>
        <v>0</v>
      </c>
      <c r="DX53" s="6">
        <f>-(IF(Leiested!$B$8="NFR",Leiested!O8,0)+IF(Leiested!$B$12="NFR",Leiested!O12,0)+IF(Leiested!$B$16="NFR",Leiested!O16,0)+IF(Leiested!$B$20="NFR",Leiested!O20,0)+IF(Leiested!$B$24="NFR",Leiested!O24,0)+IF(Leiested!$B$28="NFR",Leiested!O28,0)+IF(Leiested!$B$32="NFR",Leiested!O32,0)+IF(Leiested!$B$36="NFR",Leiested!O36,0)+IF(Leiested!$B$40="NFR",Leiested!O40,0)+IF(Leiested!$B$44="NFR",Leiested!O44,0)+IF(Leiested!$B$48="NFR",Leiested!O48,0)+IF(Leiested!$B$52="NFR",Leiested!O52,0)+IF(Leiested!$B$56="NFR",Leiested!O56,0)+IF(Leiested!$B$60="NFR",Leiested!O60,0)+IF(Leiested!$B$64="NFR",Leiested!O64,0))</f>
        <v>0</v>
      </c>
      <c r="DY53" s="6">
        <f>-(IF(Leiested!$B$8="NFR",Leiested!P8,0)+IF(Leiested!$B$12="NFR",Leiested!P12,0)+IF(Leiested!$B$16="NFR",Leiested!P16,0)+IF(Leiested!$B$20="NFR",Leiested!P20,0)+IF(Leiested!$B$24="NFR",Leiested!P24,0)+IF(Leiested!$B$28="NFR",Leiested!P28,0)+IF(Leiested!$B$32="NFR",Leiested!P32,0)+IF(Leiested!$B$36="NFR",Leiested!P36,0)+IF(Leiested!$B$40="NFR",Leiested!P40,0)+IF(Leiested!$B$44="NFR",Leiested!P44,0)+IF(Leiested!$B$48="NFR",Leiested!P48,0)+IF(Leiested!$B$52="NFR",Leiested!P52,0)+IF(Leiested!$B$56="NFR",Leiested!P56,0)+IF(Leiested!$B$60="NFR",Leiested!P60,0)+IF(Leiested!$B$64="NFR",Leiested!P64,0))</f>
        <v>0</v>
      </c>
      <c r="DZ53" s="6">
        <f>-(IF(Leiested!$B$8="NFR",Leiested!Q8,0)+IF(Leiested!$B$12="NFR",Leiested!Q12,0)+IF(Leiested!$B$16="NFR",Leiested!Q16,0)+IF(Leiested!$B$20="NFR",Leiested!Q20,0)+IF(Leiested!$B$24="NFR",Leiested!Q24,0)+IF(Leiested!$B$28="NFR",Leiested!Q28,0)+IF(Leiested!$B$32="NFR",Leiested!Q32,0)+IF(Leiested!$B$36="NFR",Leiested!Q36,0)+IF(Leiested!$B$40="NFR",Leiested!Q40,0)+IF(Leiested!$B$44="NFR",Leiested!Q44,0)+IF(Leiested!$B$48="NFR",Leiested!Q48,0)+IF(Leiested!$B$52="NFR",Leiested!Q52,0)+IF(Leiested!$B$56="NFR",Leiested!Q56,0)+IF(Leiested!$B$60="NFR",Leiested!Q60,0)+IF(Leiested!$B$64="NFR",Leiested!Q64,0))</f>
        <v>0</v>
      </c>
      <c r="EA53" s="8">
        <f t="shared" si="672"/>
        <v>0</v>
      </c>
      <c r="EC53" s="47" t="str">
        <f t="shared" si="58"/>
        <v>Leiested - eksternt finansiert</v>
      </c>
      <c r="ED53" s="6">
        <f>-(IF(Leiested!$B$8="Private",Leiested!E8,0)+IF(Leiested!$B$12="Private",Leiested!E12,0)+IF(Leiested!$B$16="Private",Leiested!E16,0)+IF(Leiested!$B$20="Private",Leiested!E20,0)+IF(Leiested!$B$24="Private",Leiested!E24,0)+IF(Leiested!$B$28="Private",Leiested!E28,0)+IF(Leiested!$B$32="Private",Leiested!E32,0))</f>
        <v>0</v>
      </c>
      <c r="EE53" s="6">
        <f>-(IF(Leiested!$B$8="Private",Leiested!F8,0)+IF(Leiested!$B$12="Private",Leiested!F12,0)+IF(Leiested!$B$16="Private",Leiested!F16,0)+IF(Leiested!$B$20="Private",Leiested!F20,0)+IF(Leiested!$B$24="Private",Leiested!F24,0)+IF(Leiested!$B$28="Private",Leiested!F28,0)+IF(Leiested!$B$32="Private",Leiested!F32,0))</f>
        <v>0</v>
      </c>
      <c r="EF53" s="6">
        <f>-(IF(Leiested!$B$8="Private",Leiested!G8,0)+IF(Leiested!$B$12="Private",Leiested!G12,0)+IF(Leiested!$B$16="Private",Leiested!G16,0)+IF(Leiested!$B$20="Private",Leiested!G20,0)+IF(Leiested!$B$24="Private",Leiested!G24,0)+IF(Leiested!$B$28="Private",Leiested!G28,0)+IF(Leiested!$B$32="Private",Leiested!G32,0))</f>
        <v>0</v>
      </c>
      <c r="EG53" s="6">
        <f>-(IF(Leiested!$B$8="Private",Leiested!H8,0)+IF(Leiested!$B$12="Private",Leiested!H12,0)+IF(Leiested!$B$16="Private",Leiested!H16,0)+IF(Leiested!$B$20="Private",Leiested!H20,0)+IF(Leiested!$B$24="Private",Leiested!H24,0)+IF(Leiested!$B$28="Private",Leiested!H28,0)+IF(Leiested!$B$32="Private",Leiested!H32,0))</f>
        <v>0</v>
      </c>
      <c r="EH53" s="6">
        <f>-(IF(Leiested!$B$8="Private",Leiested!I8,0)+IF(Leiested!$B$12="Private",Leiested!I12,0)+IF(Leiested!$B$16="Private",Leiested!I16,0)+IF(Leiested!$B$20="Private",Leiested!I20,0)+IF(Leiested!$B$24="Private",Leiested!I24,0)+IF(Leiested!$B$28="Private",Leiested!I28,0)+IF(Leiested!$B$32="Private",Leiested!I32,0))</f>
        <v>0</v>
      </c>
      <c r="EI53" s="6">
        <f>-(IF(Leiested!$B$8="Private",Leiested!J8,0)+IF(Leiested!$B$12="Private",Leiested!J12,0)+IF(Leiested!$B$16="Private",Leiested!J16,0)+IF(Leiested!$B$20="Private",Leiested!J20,0)+IF(Leiested!$B$24="Private",Leiested!J24,0)+IF(Leiested!$B$28="Private",Leiested!J28,0)+IF(Leiested!$B$32="Private",Leiested!J32,0))</f>
        <v>0</v>
      </c>
      <c r="EJ53" s="6">
        <f>-(IF(Leiested!$B$8="Private",Leiested!K8,0)+IF(Leiested!$B$12="Private",Leiested!K12,0)+IF(Leiested!$B$16="Private",Leiested!K16,0)+IF(Leiested!$B$20="Private",Leiested!K20,0)+IF(Leiested!$B$24="Private",Leiested!K24,0)+IF(Leiested!$B$28="Private",Leiested!K28,0)+IF(Leiested!$B$32="Private",Leiested!K32,0))</f>
        <v>0</v>
      </c>
      <c r="EK53" s="6">
        <f>-(IF(Leiested!$B$8="Private",Leiested!L8,0)+IF(Leiested!$B$12="Private",Leiested!L12,0)+IF(Leiested!$B$16="Private",Leiested!L16,0)+IF(Leiested!$B$20="Private",Leiested!L20,0)+IF(Leiested!$B$24="Private",Leiested!L24,0)+IF(Leiested!$B$28="Private",Leiested!L28,0)+IF(Leiested!$B$32="Private",Leiested!L32,0))</f>
        <v>0</v>
      </c>
      <c r="EL53" s="6">
        <f>-(IF(Leiested!$B$8="Private",Leiested!M8,0)+IF(Leiested!$B$12="Private",Leiested!M12,0)+IF(Leiested!$B$16="Private",Leiested!M16,0)+IF(Leiested!$B$20="Private",Leiested!M20,0)+IF(Leiested!$B$24="Private",Leiested!M24,0)+IF(Leiested!$B$28="Private",Leiested!M28,0)+IF(Leiested!$B$32="Private",Leiested!M32,0))</f>
        <v>0</v>
      </c>
      <c r="EM53" s="6">
        <f>-(IF(Leiested!$B$8="Private",Leiested!N8,0)+IF(Leiested!$B$12="Private",Leiested!N12,0)+IF(Leiested!$B$16="Private",Leiested!N16,0)+IF(Leiested!$B$20="Private",Leiested!N20,0)+IF(Leiested!$B$24="Private",Leiested!N24,0)+IF(Leiested!$B$28="Private",Leiested!N28,0)+IF(Leiested!$B$32="Private",Leiested!N32,0))</f>
        <v>0</v>
      </c>
      <c r="EN53" s="6">
        <f>-(IF(Leiested!$B$8="Private",Leiested!O8,0)+IF(Leiested!$B$12="Private",Leiested!O12,0)+IF(Leiested!$B$16="Private",Leiested!O16,0)+IF(Leiested!$B$20="Private",Leiested!O20,0)+IF(Leiested!$B$24="Private",Leiested!O24,0)+IF(Leiested!$B$28="Private",Leiested!O28,0)+IF(Leiested!$B$32="Private",Leiested!O32,0))</f>
        <v>0</v>
      </c>
      <c r="EO53" s="6">
        <f>-(IF(Leiested!$B$8="Private",Leiested!P8,0)+IF(Leiested!$B$12="Private",Leiested!P12,0)+IF(Leiested!$B$16="Private",Leiested!P16,0)+IF(Leiested!$B$20="Private",Leiested!P20,0)+IF(Leiested!$B$24="Private",Leiested!P24,0)+IF(Leiested!$B$28="Private",Leiested!P28,0)+IF(Leiested!$B$32="Private",Leiested!P32,0))</f>
        <v>0</v>
      </c>
      <c r="EP53" s="6">
        <f>-(IF(Leiested!$B$8="Private",Leiested!Q8,0)+IF(Leiested!$B$12="Private",Leiested!Q12,0)+IF(Leiested!$B$16="Private",Leiested!Q16,0)+IF(Leiested!$B$20="Private",Leiested!Q20,0)+IF(Leiested!$B$24="Private",Leiested!Q24,0)+IF(Leiested!$B$28="Private",Leiested!Q28,0)+IF(Leiested!$B$32="Private",Leiested!Q32,0))</f>
        <v>0</v>
      </c>
      <c r="EQ53" s="8">
        <f t="shared" si="674"/>
        <v>0</v>
      </c>
      <c r="ES53" s="47" t="str">
        <f t="shared" si="60"/>
        <v>Leiested - eksternt finansiert</v>
      </c>
      <c r="ET53"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U53"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V53"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W53"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X53"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Y53"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Z53"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FA53"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FB53"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FC53"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FD53" s="6">
        <f>-(IF(Leiested!L8="Internasjonale",Leiested!O8,0)+IF(Leiested!$B$12="Internasjonale",Leiested!O12,0)+IF(Leiested!$B$16="Internasjonale",Leiested!O16,0)+IF(Leiested!$B$20="Internasjonale",Leiested!O20,0)+IF(Leiested!$B$24="Internasjonale",Leiested!O24,0)+IF(Leiested!L28="Internasjonale",Leiested!O28,0)+IF(Leiested!$B$32="Internasjonale",Leiested!O32,0))</f>
        <v>0</v>
      </c>
      <c r="FE53" s="6">
        <f>-(IF(Leiested!M8="Internasjonale",Leiested!P8,0)+IF(Leiested!$B$12="Internasjonale",Leiested!P12,0)+IF(Leiested!$B$16="Internasjonale",Leiested!P16,0)+IF(Leiested!$B$20="Internasjonale",Leiested!P20,0)+IF(Leiested!$B$24="Internasjonale",Leiested!P24,0)+IF(Leiested!M28="Internasjonale",Leiested!P28,0)+IF(Leiested!$B$32="Internasjonale",Leiested!P32,0))</f>
        <v>0</v>
      </c>
      <c r="FF53" s="6">
        <f>-(IF(Leiested!N8="Internasjonale",Leiested!Q8,0)+IF(Leiested!$B$12="Internasjonale",Leiested!Q12,0)+IF(Leiested!$B$16="Internasjonale",Leiested!Q16,0)+IF(Leiested!$B$20="Internasjonale",Leiested!Q20,0)+IF(Leiested!$B$24="Internasjonale",Leiested!Q24,0)+IF(Leiested!N28="Internasjonale",Leiested!Q28,0)+IF(Leiested!$B$32="Internasjonale",Leiested!Q32,0))</f>
        <v>0</v>
      </c>
      <c r="FG53" s="8">
        <f t="shared" si="676"/>
        <v>0</v>
      </c>
      <c r="FI53" s="47" t="str">
        <f t="shared" si="62"/>
        <v>Leiested - eksternt finansiert</v>
      </c>
      <c r="FJ53" s="6">
        <f>-(IF(Leiested!B8="Offentlige",Leiested!E8,0)+IF(Leiested!$B$12="Offentlige",Leiested!E12,0)+IF(Leiested!$B$16="Offentlige",Leiested!E16,0)+IF(Leiested!$B$20="Offentlige",Leiested!E20,0)+IF(Leiested!$B$24="Offentlige",Leiested!E24,0)+IF(Leiested!B28="Offentlige",Leiested!E28,0)+IF(Leiested!$B$32="Offentlige",Leiested!E32,0))</f>
        <v>0</v>
      </c>
      <c r="FK53" s="6">
        <f>-(IF(Leiested!C8="Offentlige",Leiested!F8,0)+IF(Leiested!$B$12="Offentlige",Leiested!F12,0)+IF(Leiested!$B$16="Offentlige",Leiested!F16,0)+IF(Leiested!$B$20="Offentlige",Leiested!F20,0)+IF(Leiested!$B$24="Offentlige",Leiested!F24,0)+IF(Leiested!C28="Offentlige",Leiested!F28,0)+IF(Leiested!$B$32="Offentlige",Leiested!F32,0))</f>
        <v>0</v>
      </c>
      <c r="FL53" s="6">
        <f>-(IF(Leiested!D8="Offentlige",Leiested!G8,0)+IF(Leiested!$B$12="Offentlige",Leiested!G12,0)+IF(Leiested!$B$16="Offentlige",Leiested!G16,0)+IF(Leiested!$B$20="Offentlige",Leiested!G20,0)+IF(Leiested!$B$24="Offentlige",Leiested!G24,0)+IF(Leiested!D28="Offentlige",Leiested!G28,0)+IF(Leiested!$B$32="Offentlige",Leiested!G32,0))</f>
        <v>0</v>
      </c>
      <c r="FM53" s="6">
        <f>-(IF(Leiested!E8="Offentlige",Leiested!H8,0)+IF(Leiested!$B$12="Offentlige",Leiested!H12,0)+IF(Leiested!$B$16="Offentlige",Leiested!H16,0)+IF(Leiested!$B$20="Offentlige",Leiested!H20,0)+IF(Leiested!$B$24="Offentlige",Leiested!H24,0)+IF(Leiested!E28="Offentlige",Leiested!H28,0)+IF(Leiested!$B$32="Offentlige",Leiested!H32,0))</f>
        <v>0</v>
      </c>
      <c r="FN53" s="6">
        <f>-(IF(Leiested!F8="Offentlige",Leiested!I8,0)+IF(Leiested!$B$12="Offentlige",Leiested!I12,0)+IF(Leiested!$B$16="Offentlige",Leiested!I16,0)+IF(Leiested!$B$20="Offentlige",Leiested!I20,0)+IF(Leiested!$B$24="Offentlige",Leiested!I24,0)+IF(Leiested!F28="Offentlige",Leiested!I28,0)+IF(Leiested!$B$32="Offentlige",Leiested!I32,0))</f>
        <v>0</v>
      </c>
      <c r="FO53" s="6">
        <f>-(IF(Leiested!G8="Offentlige",Leiested!J8,0)+IF(Leiested!$B$12="Offentlige",Leiested!J12,0)+IF(Leiested!$B$16="Offentlige",Leiested!J16,0)+IF(Leiested!$B$20="Offentlige",Leiested!J20,0)+IF(Leiested!$B$24="Offentlige",Leiested!J24,0)+IF(Leiested!G28="Offentlige",Leiested!J28,0)+IF(Leiested!$B$32="Offentlige",Leiested!J32,0))</f>
        <v>0</v>
      </c>
      <c r="FP53" s="6">
        <f>-(IF(Leiested!H8="Offentlige",Leiested!K8,0)+IF(Leiested!$B$12="Offentlige",Leiested!K12,0)+IF(Leiested!$B$16="Offentlige",Leiested!K16,0)+IF(Leiested!$B$20="Offentlige",Leiested!K20,0)+IF(Leiested!$B$24="Offentlige",Leiested!K24,0)+IF(Leiested!H28="Offentlige",Leiested!K28,0)+IF(Leiested!$B$32="Offentlige",Leiested!K32,0))</f>
        <v>0</v>
      </c>
      <c r="FQ53" s="6">
        <f>-(IF(Leiested!I8="Offentlige",Leiested!L8,0)+IF(Leiested!$B$12="Offentlige",Leiested!L12,0)+IF(Leiested!$B$16="Offentlige",Leiested!L16,0)+IF(Leiested!$B$20="Offentlige",Leiested!L20,0)+IF(Leiested!$B$24="Offentlige",Leiested!L24,0)+IF(Leiested!I28="Offentlige",Leiested!L28,0)+IF(Leiested!$B$32="Offentlige",Leiested!L32,0))</f>
        <v>0</v>
      </c>
      <c r="FR53" s="6">
        <f>-(IF(Leiested!J8="Offentlige",Leiested!M8,0)+IF(Leiested!$B$12="Offentlige",Leiested!M12,0)+IF(Leiested!$B$16="Offentlige",Leiested!M16,0)+IF(Leiested!$B$20="Offentlige",Leiested!M20,0)+IF(Leiested!$B$24="Offentlige",Leiested!M24,0)+IF(Leiested!J28="Offentlige",Leiested!M28,0)+IF(Leiested!$B$32="Offentlige",Leiested!M32,0))</f>
        <v>0</v>
      </c>
      <c r="FS53" s="6">
        <f>-(IF(Leiested!K8="Offentlige",Leiested!N8,0)+IF(Leiested!$B$12="Offentlige",Leiested!N12,0)+IF(Leiested!$B$16="Offentlige",Leiested!N16,0)+IF(Leiested!$B$20="Offentlige",Leiested!N20,0)+IF(Leiested!$B$24="Offentlige",Leiested!N24,0)+IF(Leiested!K28="Offentlige",Leiested!N28,0)+IF(Leiested!$B$32="Offentlige",Leiested!N32,0))</f>
        <v>0</v>
      </c>
      <c r="FT53" s="6">
        <f>-(IF(Leiested!L8="Offentlige",Leiested!O8,0)+IF(Leiested!$B$12="Offentlige",Leiested!O12,0)+IF(Leiested!$B$16="Offentlige",Leiested!O16,0)+IF(Leiested!$B$20="Offentlige",Leiested!O20,0)+IF(Leiested!$B$24="Offentlige",Leiested!O24,0)+IF(Leiested!L28="Offentlige",Leiested!O28,0)+IF(Leiested!$B$32="Offentlige",Leiested!O32,0))</f>
        <v>0</v>
      </c>
      <c r="FU53" s="6">
        <f>-(IF(Leiested!M8="Offentlige",Leiested!P8,0)+IF(Leiested!$B$12="Offentlige",Leiested!P12,0)+IF(Leiested!$B$16="Offentlige",Leiested!P16,0)+IF(Leiested!$B$20="Offentlige",Leiested!P20,0)+IF(Leiested!$B$24="Offentlige",Leiested!P24,0)+IF(Leiested!M28="Offentlige",Leiested!P28,0)+IF(Leiested!$B$32="Offentlige",Leiested!P32,0))</f>
        <v>0</v>
      </c>
      <c r="FV53" s="6">
        <f>-(IF(Leiested!N8="Offentlige",Leiested!Q8,0)+IF(Leiested!$B$12="Offentlige",Leiested!Q12,0)+IF(Leiested!$B$16="Offentlige",Leiested!Q16,0)+IF(Leiested!$B$20="Offentlige",Leiested!Q20,0)+IF(Leiested!$B$24="Offentlige",Leiested!Q24,0)+IF(Leiested!N28="Offentlige",Leiested!Q28,0)+IF(Leiested!$B$32="Offentlige",Leiested!Q32,0))</f>
        <v>0</v>
      </c>
      <c r="FW53" s="8">
        <f t="shared" si="678"/>
        <v>0</v>
      </c>
      <c r="FZ53" s="47" t="str">
        <f t="shared" si="50"/>
        <v>Leiested - eksternt finansiert</v>
      </c>
      <c r="GA53" s="6">
        <f>IF($F53=$GA$1,AP53,0)</f>
        <v>0</v>
      </c>
      <c r="GB53" s="6">
        <f t="shared" si="679"/>
        <v>0</v>
      </c>
      <c r="GC53" s="6">
        <f t="shared" si="679"/>
        <v>0</v>
      </c>
      <c r="GD53" s="6">
        <f t="shared" si="679"/>
        <v>0</v>
      </c>
      <c r="GE53" s="6">
        <f t="shared" si="679"/>
        <v>0</v>
      </c>
      <c r="GF53" s="6">
        <f t="shared" si="679"/>
        <v>0</v>
      </c>
      <c r="GG53" s="6">
        <f t="shared" si="679"/>
        <v>0</v>
      </c>
      <c r="GH53" s="6">
        <f t="shared" si="679"/>
        <v>0</v>
      </c>
      <c r="GI53" s="6">
        <f t="shared" si="679"/>
        <v>0</v>
      </c>
      <c r="GJ53" s="6">
        <f t="shared" si="679"/>
        <v>0</v>
      </c>
      <c r="GK53" s="6">
        <f t="shared" si="679"/>
        <v>0</v>
      </c>
      <c r="GL53" s="6">
        <f t="shared" si="679"/>
        <v>0</v>
      </c>
      <c r="GM53" s="6">
        <f t="shared" si="679"/>
        <v>0</v>
      </c>
      <c r="GN53" s="8">
        <f t="shared" si="680"/>
        <v>0</v>
      </c>
    </row>
    <row r="54" spans="2:196" ht="12.95" customHeight="1" x14ac:dyDescent="0.25">
      <c r="B54" s="423" t="s">
        <v>118</v>
      </c>
      <c r="C54" s="422"/>
      <c r="D54" s="422">
        <f t="shared" si="681"/>
        <v>0</v>
      </c>
      <c r="E54" s="18"/>
      <c r="F54" s="71" t="s">
        <v>18</v>
      </c>
      <c r="G54" s="10"/>
      <c r="H54" s="603"/>
      <c r="I54" s="602"/>
      <c r="J54" s="602"/>
      <c r="K54" s="602"/>
      <c r="L54" s="602"/>
      <c r="M54" s="602"/>
      <c r="N54" s="602"/>
      <c r="O54" s="602"/>
      <c r="P54" s="602"/>
      <c r="Q54" s="602"/>
      <c r="R54" s="602"/>
      <c r="S54" s="602"/>
      <c r="T54" s="602"/>
      <c r="U54" s="602"/>
      <c r="AP54" s="6">
        <f t="shared" si="639"/>
        <v>0</v>
      </c>
      <c r="AQ54" s="6">
        <f t="shared" si="640"/>
        <v>0</v>
      </c>
      <c r="AR54" s="6">
        <f t="shared" si="641"/>
        <v>0</v>
      </c>
      <c r="AS54" s="6">
        <f t="shared" si="642"/>
        <v>0</v>
      </c>
      <c r="AT54" s="6">
        <f t="shared" si="643"/>
        <v>0</v>
      </c>
      <c r="AU54" s="6">
        <f t="shared" si="644"/>
        <v>0</v>
      </c>
      <c r="AV54" s="6">
        <f t="shared" si="645"/>
        <v>0</v>
      </c>
      <c r="AW54" s="6">
        <f t="shared" si="646"/>
        <v>0</v>
      </c>
      <c r="AX54" s="6">
        <f t="shared" si="647"/>
        <v>0</v>
      </c>
      <c r="AY54" s="6">
        <f t="shared" si="648"/>
        <v>0</v>
      </c>
      <c r="AZ54" s="6">
        <f t="shared" si="649"/>
        <v>0</v>
      </c>
      <c r="BA54" s="6">
        <f t="shared" si="650"/>
        <v>0</v>
      </c>
      <c r="BB54" s="6">
        <f t="shared" si="651"/>
        <v>0</v>
      </c>
      <c r="BC54" s="73">
        <f t="shared" si="666"/>
        <v>0</v>
      </c>
      <c r="CI54" s="30"/>
      <c r="CV54" s="47" t="str">
        <f t="shared" si="667"/>
        <v>Egenfinansiert drift fra instituttet</v>
      </c>
      <c r="CW54" s="73">
        <f t="shared" si="668"/>
        <v>0</v>
      </c>
      <c r="CX54" s="73">
        <f t="shared" si="668"/>
        <v>0</v>
      </c>
      <c r="CY54" s="73">
        <f t="shared" si="668"/>
        <v>0</v>
      </c>
      <c r="CZ54" s="73">
        <f t="shared" si="668"/>
        <v>0</v>
      </c>
      <c r="DA54" s="73">
        <f t="shared" si="668"/>
        <v>0</v>
      </c>
      <c r="DB54" s="73">
        <f t="shared" si="668"/>
        <v>0</v>
      </c>
      <c r="DC54" s="73">
        <f t="shared" si="668"/>
        <v>0</v>
      </c>
      <c r="DD54" s="73">
        <f t="shared" si="668"/>
        <v>0</v>
      </c>
      <c r="DE54" s="73">
        <f t="shared" si="668"/>
        <v>0</v>
      </c>
      <c r="DF54" s="73">
        <f t="shared" si="668"/>
        <v>0</v>
      </c>
      <c r="DG54" s="73">
        <f t="shared" si="668"/>
        <v>0</v>
      </c>
      <c r="DH54" s="73">
        <f t="shared" si="668"/>
        <v>0</v>
      </c>
      <c r="DI54" s="73">
        <f t="shared" si="668"/>
        <v>0</v>
      </c>
      <c r="DJ54" s="73">
        <f t="shared" si="669"/>
        <v>0</v>
      </c>
      <c r="DM54" s="47" t="str">
        <f t="shared" si="670"/>
        <v>Egenfinansiert drift fra instituttet</v>
      </c>
      <c r="DN54" s="6">
        <f t="shared" ref="DN54:DZ55" si="687">IF($F54="NFR",CW54,0)</f>
        <v>0</v>
      </c>
      <c r="DO54" s="6">
        <f t="shared" si="687"/>
        <v>0</v>
      </c>
      <c r="DP54" s="6">
        <f t="shared" si="687"/>
        <v>0</v>
      </c>
      <c r="DQ54" s="6">
        <f t="shared" si="687"/>
        <v>0</v>
      </c>
      <c r="DR54" s="6">
        <f t="shared" si="687"/>
        <v>0</v>
      </c>
      <c r="DS54" s="6">
        <f t="shared" si="687"/>
        <v>0</v>
      </c>
      <c r="DT54" s="6">
        <f t="shared" si="687"/>
        <v>0</v>
      </c>
      <c r="DU54" s="6">
        <f t="shared" si="687"/>
        <v>0</v>
      </c>
      <c r="DV54" s="6">
        <f t="shared" si="687"/>
        <v>0</v>
      </c>
      <c r="DW54" s="6">
        <f t="shared" si="687"/>
        <v>0</v>
      </c>
      <c r="DX54" s="6">
        <f t="shared" si="687"/>
        <v>0</v>
      </c>
      <c r="DY54" s="6">
        <f t="shared" si="687"/>
        <v>0</v>
      </c>
      <c r="DZ54" s="6">
        <f t="shared" si="687"/>
        <v>0</v>
      </c>
      <c r="EA54" s="8">
        <f t="shared" si="672"/>
        <v>0</v>
      </c>
      <c r="EC54" s="47" t="str">
        <f t="shared" si="58"/>
        <v>Egenfinansiert drift fra instituttet</v>
      </c>
      <c r="ED54" s="6">
        <f t="shared" ref="ED54:EP55" si="688">IF($F54=$ED$1,CW54,0)</f>
        <v>0</v>
      </c>
      <c r="EE54" s="6">
        <f t="shared" si="688"/>
        <v>0</v>
      </c>
      <c r="EF54" s="6">
        <f t="shared" si="688"/>
        <v>0</v>
      </c>
      <c r="EG54" s="6">
        <f t="shared" si="688"/>
        <v>0</v>
      </c>
      <c r="EH54" s="6">
        <f t="shared" si="688"/>
        <v>0</v>
      </c>
      <c r="EI54" s="6">
        <f t="shared" si="688"/>
        <v>0</v>
      </c>
      <c r="EJ54" s="6">
        <f t="shared" si="688"/>
        <v>0</v>
      </c>
      <c r="EK54" s="6">
        <f t="shared" si="688"/>
        <v>0</v>
      </c>
      <c r="EL54" s="6">
        <f t="shared" si="688"/>
        <v>0</v>
      </c>
      <c r="EM54" s="6">
        <f t="shared" si="688"/>
        <v>0</v>
      </c>
      <c r="EN54" s="6">
        <f t="shared" si="688"/>
        <v>0</v>
      </c>
      <c r="EO54" s="6">
        <f t="shared" si="688"/>
        <v>0</v>
      </c>
      <c r="EP54" s="6">
        <f t="shared" si="688"/>
        <v>0</v>
      </c>
      <c r="EQ54" s="8">
        <f t="shared" si="674"/>
        <v>0</v>
      </c>
      <c r="ES54" s="47" t="str">
        <f t="shared" si="60"/>
        <v>Egenfinansiert drift fra instituttet</v>
      </c>
      <c r="ET54" s="6">
        <f t="shared" ref="ET54:FF55" si="689">IF($F54=$ET$1,CW54,0)</f>
        <v>0</v>
      </c>
      <c r="EU54" s="6">
        <f t="shared" si="689"/>
        <v>0</v>
      </c>
      <c r="EV54" s="6">
        <f t="shared" si="689"/>
        <v>0</v>
      </c>
      <c r="EW54" s="6">
        <f t="shared" si="689"/>
        <v>0</v>
      </c>
      <c r="EX54" s="6">
        <f t="shared" si="689"/>
        <v>0</v>
      </c>
      <c r="EY54" s="6">
        <f t="shared" si="689"/>
        <v>0</v>
      </c>
      <c r="EZ54" s="6">
        <f t="shared" si="689"/>
        <v>0</v>
      </c>
      <c r="FA54" s="6">
        <f t="shared" si="689"/>
        <v>0</v>
      </c>
      <c r="FB54" s="6">
        <f t="shared" si="689"/>
        <v>0</v>
      </c>
      <c r="FC54" s="6">
        <f t="shared" si="689"/>
        <v>0</v>
      </c>
      <c r="FD54" s="6">
        <f t="shared" si="689"/>
        <v>0</v>
      </c>
      <c r="FE54" s="6">
        <f t="shared" si="689"/>
        <v>0</v>
      </c>
      <c r="FF54" s="6">
        <f t="shared" si="689"/>
        <v>0</v>
      </c>
      <c r="FG54" s="8">
        <f t="shared" si="676"/>
        <v>0</v>
      </c>
      <c r="FI54" s="47" t="str">
        <f t="shared" si="62"/>
        <v>Egenfinansiert drift fra instituttet</v>
      </c>
      <c r="FJ54" s="6">
        <f t="shared" ref="FJ54:FV55" si="690">IF($F54=$FJ$1,CW54,0)</f>
        <v>0</v>
      </c>
      <c r="FK54" s="6">
        <f t="shared" si="690"/>
        <v>0</v>
      </c>
      <c r="FL54" s="6">
        <f t="shared" si="690"/>
        <v>0</v>
      </c>
      <c r="FM54" s="6">
        <f t="shared" si="690"/>
        <v>0</v>
      </c>
      <c r="FN54" s="6">
        <f t="shared" si="690"/>
        <v>0</v>
      </c>
      <c r="FO54" s="6">
        <f t="shared" si="690"/>
        <v>0</v>
      </c>
      <c r="FP54" s="6">
        <f t="shared" si="690"/>
        <v>0</v>
      </c>
      <c r="FQ54" s="6">
        <f t="shared" si="690"/>
        <v>0</v>
      </c>
      <c r="FR54" s="6">
        <f t="shared" si="690"/>
        <v>0</v>
      </c>
      <c r="FS54" s="6">
        <f t="shared" si="690"/>
        <v>0</v>
      </c>
      <c r="FT54" s="6">
        <f t="shared" si="690"/>
        <v>0</v>
      </c>
      <c r="FU54" s="6">
        <f t="shared" si="690"/>
        <v>0</v>
      </c>
      <c r="FV54" s="6">
        <f t="shared" si="690"/>
        <v>0</v>
      </c>
      <c r="FW54" s="8">
        <f t="shared" si="678"/>
        <v>0</v>
      </c>
      <c r="FZ54" s="47" t="str">
        <f t="shared" si="50"/>
        <v>Egenfinansiert drift fra instituttet</v>
      </c>
      <c r="GA54" s="6">
        <f>IF($F54=$GA$1,AP54,0)</f>
        <v>0</v>
      </c>
      <c r="GB54" s="6">
        <f t="shared" ref="GB54:GM54" si="691">IF($F54=$GA$1,AQ54,0)</f>
        <v>0</v>
      </c>
      <c r="GC54" s="6">
        <f t="shared" si="691"/>
        <v>0</v>
      </c>
      <c r="GD54" s="6">
        <f t="shared" si="691"/>
        <v>0</v>
      </c>
      <c r="GE54" s="6">
        <f t="shared" si="691"/>
        <v>0</v>
      </c>
      <c r="GF54" s="6">
        <f t="shared" si="691"/>
        <v>0</v>
      </c>
      <c r="GG54" s="6">
        <f t="shared" si="691"/>
        <v>0</v>
      </c>
      <c r="GH54" s="6">
        <f t="shared" si="691"/>
        <v>0</v>
      </c>
      <c r="GI54" s="6">
        <f t="shared" si="691"/>
        <v>0</v>
      </c>
      <c r="GJ54" s="6">
        <f t="shared" si="691"/>
        <v>0</v>
      </c>
      <c r="GK54" s="6">
        <f t="shared" si="691"/>
        <v>0</v>
      </c>
      <c r="GL54" s="6">
        <f t="shared" si="691"/>
        <v>0</v>
      </c>
      <c r="GM54" s="6">
        <f t="shared" si="691"/>
        <v>0</v>
      </c>
      <c r="GN54" s="8">
        <f t="shared" si="680"/>
        <v>0</v>
      </c>
    </row>
    <row r="55" spans="2:196" ht="15" x14ac:dyDescent="0.25">
      <c r="B55" s="12" t="s">
        <v>119</v>
      </c>
      <c r="C55" s="16">
        <f>SUM(C46:C54)</f>
        <v>0</v>
      </c>
      <c r="D55" s="16">
        <f>SUM(D46:D54)</f>
        <v>0</v>
      </c>
      <c r="E55" s="16"/>
      <c r="F55" s="12"/>
      <c r="G55" s="12"/>
      <c r="H55" s="13"/>
      <c r="I55" s="13">
        <f t="shared" ref="I55:U55" si="692">SUM(I46:I54)</f>
        <v>0</v>
      </c>
      <c r="J55" s="13">
        <f t="shared" si="692"/>
        <v>0</v>
      </c>
      <c r="K55" s="13">
        <f t="shared" si="692"/>
        <v>0</v>
      </c>
      <c r="L55" s="13">
        <f t="shared" si="692"/>
        <v>0</v>
      </c>
      <c r="M55" s="13">
        <f t="shared" si="692"/>
        <v>0</v>
      </c>
      <c r="N55" s="13">
        <f t="shared" si="692"/>
        <v>0</v>
      </c>
      <c r="O55" s="13">
        <f t="shared" si="692"/>
        <v>0</v>
      </c>
      <c r="P55" s="13">
        <f t="shared" si="692"/>
        <v>0</v>
      </c>
      <c r="Q55" s="13">
        <f t="shared" si="692"/>
        <v>0</v>
      </c>
      <c r="R55" s="13">
        <f t="shared" si="692"/>
        <v>0</v>
      </c>
      <c r="S55" s="13">
        <f t="shared" si="692"/>
        <v>0</v>
      </c>
      <c r="T55" s="13">
        <f t="shared" si="692"/>
        <v>0</v>
      </c>
      <c r="U55" s="13">
        <f t="shared" si="692"/>
        <v>0</v>
      </c>
      <c r="AP55" s="8">
        <f t="shared" ref="AP55:BB55" si="693">SUM(AP46:AP54)</f>
        <v>0</v>
      </c>
      <c r="AQ55" s="8">
        <f t="shared" si="693"/>
        <v>0</v>
      </c>
      <c r="AR55" s="8">
        <f t="shared" si="693"/>
        <v>0</v>
      </c>
      <c r="AS55" s="8">
        <f t="shared" si="693"/>
        <v>0</v>
      </c>
      <c r="AT55" s="8">
        <f t="shared" si="693"/>
        <v>0</v>
      </c>
      <c r="AU55" s="8">
        <f t="shared" si="693"/>
        <v>0</v>
      </c>
      <c r="AV55" s="8">
        <f t="shared" si="693"/>
        <v>0</v>
      </c>
      <c r="AW55" s="8">
        <f t="shared" si="693"/>
        <v>0</v>
      </c>
      <c r="AX55" s="8">
        <f t="shared" si="693"/>
        <v>0</v>
      </c>
      <c r="AY55" s="8">
        <f t="shared" si="693"/>
        <v>0</v>
      </c>
      <c r="AZ55" s="8">
        <f t="shared" si="693"/>
        <v>0</v>
      </c>
      <c r="BA55" s="8">
        <f t="shared" si="693"/>
        <v>0</v>
      </c>
      <c r="BB55" s="8">
        <f t="shared" si="693"/>
        <v>0</v>
      </c>
      <c r="BC55" s="73">
        <f t="shared" ref="BC55" si="694">SUM(AP55:AY55)</f>
        <v>0</v>
      </c>
      <c r="CI55" s="30"/>
      <c r="CV55" s="47" t="str">
        <f t="shared" si="667"/>
        <v>Sum drift</v>
      </c>
      <c r="CW55" s="73">
        <f t="shared" ref="CW55:DI55" si="695">SUM(CW47:CW54)</f>
        <v>0</v>
      </c>
      <c r="CX55" s="73">
        <f t="shared" si="695"/>
        <v>0</v>
      </c>
      <c r="CY55" s="73">
        <f t="shared" si="695"/>
        <v>0</v>
      </c>
      <c r="CZ55" s="73">
        <f t="shared" si="695"/>
        <v>0</v>
      </c>
      <c r="DA55" s="73">
        <f t="shared" si="695"/>
        <v>0</v>
      </c>
      <c r="DB55" s="73">
        <f t="shared" si="695"/>
        <v>0</v>
      </c>
      <c r="DC55" s="73">
        <f t="shared" si="695"/>
        <v>0</v>
      </c>
      <c r="DD55" s="73">
        <f t="shared" si="695"/>
        <v>0</v>
      </c>
      <c r="DE55" s="73">
        <f t="shared" si="695"/>
        <v>0</v>
      </c>
      <c r="DF55" s="73">
        <f t="shared" si="695"/>
        <v>0</v>
      </c>
      <c r="DG55" s="73">
        <f t="shared" si="695"/>
        <v>0</v>
      </c>
      <c r="DH55" s="73">
        <f t="shared" si="695"/>
        <v>0</v>
      </c>
      <c r="DI55" s="73">
        <f t="shared" si="695"/>
        <v>0</v>
      </c>
      <c r="DJ55" s="73">
        <f t="shared" si="669"/>
        <v>0</v>
      </c>
      <c r="DM55" s="47" t="str">
        <f t="shared" si="670"/>
        <v>Sum drift</v>
      </c>
      <c r="DN55" s="6">
        <f t="shared" si="687"/>
        <v>0</v>
      </c>
      <c r="DO55" s="6">
        <f t="shared" si="687"/>
        <v>0</v>
      </c>
      <c r="DP55" s="6">
        <f t="shared" si="687"/>
        <v>0</v>
      </c>
      <c r="DQ55" s="6">
        <f t="shared" si="687"/>
        <v>0</v>
      </c>
      <c r="DR55" s="6">
        <f t="shared" si="687"/>
        <v>0</v>
      </c>
      <c r="DS55" s="6">
        <f t="shared" si="687"/>
        <v>0</v>
      </c>
      <c r="DT55" s="6">
        <f t="shared" si="687"/>
        <v>0</v>
      </c>
      <c r="DU55" s="6">
        <f t="shared" si="687"/>
        <v>0</v>
      </c>
      <c r="DV55" s="6">
        <f t="shared" si="687"/>
        <v>0</v>
      </c>
      <c r="DW55" s="6">
        <f t="shared" si="687"/>
        <v>0</v>
      </c>
      <c r="DX55" s="6">
        <f t="shared" si="687"/>
        <v>0</v>
      </c>
      <c r="DY55" s="6">
        <f t="shared" si="687"/>
        <v>0</v>
      </c>
      <c r="DZ55" s="6">
        <f t="shared" si="687"/>
        <v>0</v>
      </c>
      <c r="EA55" s="8">
        <f t="shared" si="672"/>
        <v>0</v>
      </c>
      <c r="EC55" s="47" t="str">
        <f t="shared" si="58"/>
        <v>Sum drift</v>
      </c>
      <c r="ED55" s="6">
        <f t="shared" si="688"/>
        <v>0</v>
      </c>
      <c r="EE55" s="6">
        <f t="shared" si="688"/>
        <v>0</v>
      </c>
      <c r="EF55" s="6">
        <f t="shared" si="688"/>
        <v>0</v>
      </c>
      <c r="EG55" s="6">
        <f t="shared" si="688"/>
        <v>0</v>
      </c>
      <c r="EH55" s="6">
        <f t="shared" si="688"/>
        <v>0</v>
      </c>
      <c r="EI55" s="6">
        <f t="shared" si="688"/>
        <v>0</v>
      </c>
      <c r="EJ55" s="6">
        <f t="shared" si="688"/>
        <v>0</v>
      </c>
      <c r="EK55" s="6">
        <f t="shared" si="688"/>
        <v>0</v>
      </c>
      <c r="EL55" s="6">
        <f t="shared" si="688"/>
        <v>0</v>
      </c>
      <c r="EM55" s="6">
        <f t="shared" si="688"/>
        <v>0</v>
      </c>
      <c r="EN55" s="6">
        <f t="shared" si="688"/>
        <v>0</v>
      </c>
      <c r="EO55" s="6">
        <f t="shared" si="688"/>
        <v>0</v>
      </c>
      <c r="EP55" s="6">
        <f t="shared" si="688"/>
        <v>0</v>
      </c>
      <c r="EQ55" s="8">
        <f t="shared" si="674"/>
        <v>0</v>
      </c>
      <c r="ES55" s="47" t="str">
        <f t="shared" si="60"/>
        <v>Sum drift</v>
      </c>
      <c r="ET55" s="6">
        <f t="shared" si="689"/>
        <v>0</v>
      </c>
      <c r="EU55" s="6">
        <f t="shared" si="689"/>
        <v>0</v>
      </c>
      <c r="EV55" s="6">
        <f t="shared" si="689"/>
        <v>0</v>
      </c>
      <c r="EW55" s="6">
        <f t="shared" si="689"/>
        <v>0</v>
      </c>
      <c r="EX55" s="6">
        <f t="shared" si="689"/>
        <v>0</v>
      </c>
      <c r="EY55" s="6">
        <f t="shared" si="689"/>
        <v>0</v>
      </c>
      <c r="EZ55" s="6">
        <f t="shared" si="689"/>
        <v>0</v>
      </c>
      <c r="FA55" s="6">
        <f t="shared" si="689"/>
        <v>0</v>
      </c>
      <c r="FB55" s="6">
        <f t="shared" si="689"/>
        <v>0</v>
      </c>
      <c r="FC55" s="6">
        <f t="shared" si="689"/>
        <v>0</v>
      </c>
      <c r="FD55" s="6">
        <f t="shared" si="689"/>
        <v>0</v>
      </c>
      <c r="FE55" s="6">
        <f t="shared" si="689"/>
        <v>0</v>
      </c>
      <c r="FF55" s="6">
        <f t="shared" si="689"/>
        <v>0</v>
      </c>
      <c r="FG55" s="8">
        <f t="shared" si="676"/>
        <v>0</v>
      </c>
      <c r="FI55" s="47" t="str">
        <f t="shared" si="62"/>
        <v>Sum drift</v>
      </c>
      <c r="FJ55" s="6">
        <f t="shared" si="690"/>
        <v>0</v>
      </c>
      <c r="FK55" s="6">
        <f t="shared" si="690"/>
        <v>0</v>
      </c>
      <c r="FL55" s="6">
        <f t="shared" si="690"/>
        <v>0</v>
      </c>
      <c r="FM55" s="6">
        <f t="shared" si="690"/>
        <v>0</v>
      </c>
      <c r="FN55" s="6">
        <f t="shared" si="690"/>
        <v>0</v>
      </c>
      <c r="FO55" s="6">
        <f t="shared" si="690"/>
        <v>0</v>
      </c>
      <c r="FP55" s="6">
        <f t="shared" si="690"/>
        <v>0</v>
      </c>
      <c r="FQ55" s="6">
        <f t="shared" si="690"/>
        <v>0</v>
      </c>
      <c r="FR55" s="6">
        <f t="shared" si="690"/>
        <v>0</v>
      </c>
      <c r="FS55" s="6">
        <f t="shared" si="690"/>
        <v>0</v>
      </c>
      <c r="FT55" s="6">
        <f t="shared" si="690"/>
        <v>0</v>
      </c>
      <c r="FU55" s="6">
        <f t="shared" si="690"/>
        <v>0</v>
      </c>
      <c r="FV55" s="6">
        <f t="shared" si="690"/>
        <v>0</v>
      </c>
      <c r="FW55" s="8">
        <f t="shared" si="678"/>
        <v>0</v>
      </c>
      <c r="FZ55" s="47" t="str">
        <f t="shared" si="50"/>
        <v>Sum drift</v>
      </c>
      <c r="GA55" s="8">
        <f t="shared" ref="GA55:GM55" si="696">SUM(GA47:GA54)</f>
        <v>0</v>
      </c>
      <c r="GB55" s="8">
        <f t="shared" si="696"/>
        <v>0</v>
      </c>
      <c r="GC55" s="8">
        <f t="shared" si="696"/>
        <v>0</v>
      </c>
      <c r="GD55" s="8">
        <f t="shared" si="696"/>
        <v>0</v>
      </c>
      <c r="GE55" s="8">
        <f t="shared" si="696"/>
        <v>0</v>
      </c>
      <c r="GF55" s="8">
        <f t="shared" si="696"/>
        <v>0</v>
      </c>
      <c r="GG55" s="8">
        <f t="shared" si="696"/>
        <v>0</v>
      </c>
      <c r="GH55" s="8">
        <f t="shared" si="696"/>
        <v>0</v>
      </c>
      <c r="GI55" s="8">
        <f t="shared" si="696"/>
        <v>0</v>
      </c>
      <c r="GJ55" s="8">
        <f t="shared" si="696"/>
        <v>0</v>
      </c>
      <c r="GK55" s="8">
        <f t="shared" si="696"/>
        <v>0</v>
      </c>
      <c r="GL55" s="8">
        <f t="shared" si="696"/>
        <v>0</v>
      </c>
      <c r="GM55" s="8">
        <f t="shared" si="696"/>
        <v>0</v>
      </c>
      <c r="GN55" s="8">
        <f t="shared" si="680"/>
        <v>0</v>
      </c>
    </row>
    <row r="56" spans="2:196" ht="21" x14ac:dyDescent="0.35">
      <c r="B56" s="24"/>
      <c r="F56" s="24"/>
      <c r="G56" s="24"/>
      <c r="H56" s="24"/>
      <c r="I56" s="29" t="s">
        <v>120</v>
      </c>
      <c r="CI56" s="30"/>
      <c r="CV56" s="47"/>
      <c r="CX56" s="22"/>
      <c r="DM56" s="47"/>
      <c r="EC56" s="47">
        <f t="shared" si="58"/>
        <v>0</v>
      </c>
      <c r="ES56" s="47">
        <f t="shared" si="60"/>
        <v>0</v>
      </c>
      <c r="FI56" s="47">
        <f t="shared" si="62"/>
        <v>0</v>
      </c>
      <c r="FZ56" s="47">
        <f t="shared" si="50"/>
        <v>0</v>
      </c>
    </row>
    <row r="57" spans="2:196" ht="15" x14ac:dyDescent="0.25">
      <c r="B57" s="274" t="s">
        <v>121</v>
      </c>
      <c r="C57" s="276" t="s">
        <v>69</v>
      </c>
      <c r="D57" s="276"/>
      <c r="E57" s="276"/>
      <c r="F57" s="274"/>
      <c r="G57" s="274"/>
      <c r="H57" s="274" t="s">
        <v>103</v>
      </c>
      <c r="I57" s="275">
        <f t="shared" ref="I57:U57" si="697">I45</f>
        <v>2025</v>
      </c>
      <c r="J57" s="275">
        <f t="shared" si="697"/>
        <v>2026</v>
      </c>
      <c r="K57" s="275">
        <f t="shared" si="697"/>
        <v>2027</v>
      </c>
      <c r="L57" s="275">
        <f t="shared" si="697"/>
        <v>2028</v>
      </c>
      <c r="M57" s="275">
        <f t="shared" si="697"/>
        <v>2029</v>
      </c>
      <c r="N57" s="275">
        <f t="shared" si="697"/>
        <v>2030</v>
      </c>
      <c r="O57" s="275">
        <f t="shared" si="697"/>
        <v>2031</v>
      </c>
      <c r="P57" s="275">
        <f t="shared" si="697"/>
        <v>2032</v>
      </c>
      <c r="Q57" s="275">
        <f t="shared" si="697"/>
        <v>2033</v>
      </c>
      <c r="R57" s="275">
        <f t="shared" si="697"/>
        <v>2034</v>
      </c>
      <c r="S57" s="275">
        <f t="shared" si="697"/>
        <v>2035</v>
      </c>
      <c r="T57" s="275">
        <f t="shared" si="697"/>
        <v>2036</v>
      </c>
      <c r="U57" s="275">
        <f t="shared" si="697"/>
        <v>2037</v>
      </c>
      <c r="AP57" s="8">
        <f t="shared" ref="AP57:BB61" si="698">I57</f>
        <v>2025</v>
      </c>
      <c r="AQ57" s="8">
        <f t="shared" si="698"/>
        <v>2026</v>
      </c>
      <c r="AR57" s="8">
        <f t="shared" si="698"/>
        <v>2027</v>
      </c>
      <c r="AS57" s="8">
        <f t="shared" si="698"/>
        <v>2028</v>
      </c>
      <c r="AT57" s="8">
        <f t="shared" si="698"/>
        <v>2029</v>
      </c>
      <c r="AU57" s="8">
        <f t="shared" si="698"/>
        <v>2030</v>
      </c>
      <c r="AV57" s="8">
        <f t="shared" si="698"/>
        <v>2031</v>
      </c>
      <c r="AW57" s="8">
        <f t="shared" si="698"/>
        <v>2032</v>
      </c>
      <c r="AX57" s="8">
        <f t="shared" si="698"/>
        <v>2033</v>
      </c>
      <c r="AY57" s="8">
        <f t="shared" si="698"/>
        <v>2034</v>
      </c>
      <c r="AZ57" s="8">
        <f t="shared" si="698"/>
        <v>2035</v>
      </c>
      <c r="BA57" s="8">
        <f t="shared" si="698"/>
        <v>2036</v>
      </c>
      <c r="BB57" s="8">
        <f t="shared" si="698"/>
        <v>2037</v>
      </c>
      <c r="CI57" s="30"/>
      <c r="CV57" s="47"/>
      <c r="CW57" s="30">
        <f t="shared" ref="CW57:DF57" si="699">AP57</f>
        <v>2025</v>
      </c>
      <c r="CX57" s="30">
        <f t="shared" si="699"/>
        <v>2026</v>
      </c>
      <c r="CY57" s="30">
        <f t="shared" si="699"/>
        <v>2027</v>
      </c>
      <c r="CZ57" s="30">
        <f t="shared" si="699"/>
        <v>2028</v>
      </c>
      <c r="DA57" s="30">
        <f t="shared" si="699"/>
        <v>2029</v>
      </c>
      <c r="DB57" s="30">
        <f t="shared" si="699"/>
        <v>2030</v>
      </c>
      <c r="DC57" s="30">
        <f t="shared" si="699"/>
        <v>2031</v>
      </c>
      <c r="DD57" s="30">
        <f t="shared" si="699"/>
        <v>2032</v>
      </c>
      <c r="DE57" s="30">
        <f t="shared" si="699"/>
        <v>2033</v>
      </c>
      <c r="DF57" s="30">
        <f t="shared" si="699"/>
        <v>2034</v>
      </c>
      <c r="DG57" s="30">
        <f t="shared" ref="DG57:DI57" si="700">AZ57</f>
        <v>2035</v>
      </c>
      <c r="DH57" s="30">
        <f t="shared" si="700"/>
        <v>2036</v>
      </c>
      <c r="DI57" s="30">
        <f t="shared" si="700"/>
        <v>2037</v>
      </c>
      <c r="DJ57" s="234" t="s">
        <v>84</v>
      </c>
      <c r="DM57" s="47"/>
      <c r="DN57" s="8">
        <f t="shared" ref="DN57:DW57" si="701">AP57</f>
        <v>2025</v>
      </c>
      <c r="DO57" s="8">
        <f t="shared" si="701"/>
        <v>2026</v>
      </c>
      <c r="DP57" s="8">
        <f t="shared" si="701"/>
        <v>2027</v>
      </c>
      <c r="DQ57" s="8">
        <f t="shared" si="701"/>
        <v>2028</v>
      </c>
      <c r="DR57" s="8">
        <f t="shared" si="701"/>
        <v>2029</v>
      </c>
      <c r="DS57" s="8">
        <f t="shared" si="701"/>
        <v>2030</v>
      </c>
      <c r="DT57" s="8">
        <f t="shared" si="701"/>
        <v>2031</v>
      </c>
      <c r="DU57" s="8">
        <f t="shared" si="701"/>
        <v>2032</v>
      </c>
      <c r="DV57" s="8">
        <f t="shared" si="701"/>
        <v>2033</v>
      </c>
      <c r="DW57" s="8">
        <f t="shared" si="701"/>
        <v>2034</v>
      </c>
      <c r="DX57" s="8">
        <f t="shared" ref="DX57" si="702">AZ57</f>
        <v>2035</v>
      </c>
      <c r="DY57" s="8">
        <f t="shared" ref="DY57" si="703">BA57</f>
        <v>2036</v>
      </c>
      <c r="DZ57" s="8">
        <f t="shared" ref="DZ57" si="704">BB57</f>
        <v>2037</v>
      </c>
      <c r="EA57" s="8" t="str">
        <f>EA3</f>
        <v>Totalt</v>
      </c>
      <c r="EC57" s="47">
        <f t="shared" si="58"/>
        <v>0</v>
      </c>
      <c r="ED57" s="8">
        <f t="shared" ref="ED57:EQ57" si="705">ED53</f>
        <v>0</v>
      </c>
      <c r="EE57" s="8">
        <f t="shared" si="705"/>
        <v>0</v>
      </c>
      <c r="EF57" s="8">
        <f t="shared" si="705"/>
        <v>0</v>
      </c>
      <c r="EG57" s="8">
        <f t="shared" si="705"/>
        <v>0</v>
      </c>
      <c r="EH57" s="8">
        <f t="shared" si="705"/>
        <v>0</v>
      </c>
      <c r="EI57" s="8">
        <f t="shared" si="705"/>
        <v>0</v>
      </c>
      <c r="EJ57" s="8">
        <f t="shared" si="705"/>
        <v>0</v>
      </c>
      <c r="EK57" s="8">
        <f t="shared" si="705"/>
        <v>0</v>
      </c>
      <c r="EL57" s="8">
        <f t="shared" si="705"/>
        <v>0</v>
      </c>
      <c r="EM57" s="8">
        <f t="shared" si="705"/>
        <v>0</v>
      </c>
      <c r="EN57" s="8">
        <f t="shared" si="705"/>
        <v>0</v>
      </c>
      <c r="EO57" s="8">
        <f t="shared" si="705"/>
        <v>0</v>
      </c>
      <c r="EP57" s="8">
        <f t="shared" si="705"/>
        <v>0</v>
      </c>
      <c r="EQ57" s="8">
        <f t="shared" si="705"/>
        <v>0</v>
      </c>
      <c r="ES57" s="47">
        <f t="shared" si="60"/>
        <v>0</v>
      </c>
      <c r="ET57" s="8">
        <f t="shared" ref="ET57:FG57" si="706">ET53</f>
        <v>0</v>
      </c>
      <c r="EU57" s="8">
        <f t="shared" si="706"/>
        <v>0</v>
      </c>
      <c r="EV57" s="8">
        <f t="shared" si="706"/>
        <v>0</v>
      </c>
      <c r="EW57" s="8">
        <f t="shared" si="706"/>
        <v>0</v>
      </c>
      <c r="EX57" s="8">
        <f t="shared" si="706"/>
        <v>0</v>
      </c>
      <c r="EY57" s="8">
        <f t="shared" si="706"/>
        <v>0</v>
      </c>
      <c r="EZ57" s="8">
        <f t="shared" si="706"/>
        <v>0</v>
      </c>
      <c r="FA57" s="8">
        <f t="shared" si="706"/>
        <v>0</v>
      </c>
      <c r="FB57" s="8">
        <f t="shared" si="706"/>
        <v>0</v>
      </c>
      <c r="FC57" s="8">
        <f t="shared" si="706"/>
        <v>0</v>
      </c>
      <c r="FD57" s="8">
        <f t="shared" si="706"/>
        <v>0</v>
      </c>
      <c r="FE57" s="8">
        <f t="shared" si="706"/>
        <v>0</v>
      </c>
      <c r="FF57" s="8">
        <f t="shared" si="706"/>
        <v>0</v>
      </c>
      <c r="FG57" s="8">
        <f t="shared" si="706"/>
        <v>0</v>
      </c>
      <c r="FI57" s="47">
        <f t="shared" si="62"/>
        <v>0</v>
      </c>
      <c r="FJ57" s="8">
        <f t="shared" ref="FJ57:FW57" si="707">FJ53</f>
        <v>0</v>
      </c>
      <c r="FK57" s="8">
        <f t="shared" si="707"/>
        <v>0</v>
      </c>
      <c r="FL57" s="8">
        <f t="shared" si="707"/>
        <v>0</v>
      </c>
      <c r="FM57" s="8">
        <f t="shared" si="707"/>
        <v>0</v>
      </c>
      <c r="FN57" s="8">
        <f t="shared" si="707"/>
        <v>0</v>
      </c>
      <c r="FO57" s="8">
        <f t="shared" si="707"/>
        <v>0</v>
      </c>
      <c r="FP57" s="8">
        <f t="shared" si="707"/>
        <v>0</v>
      </c>
      <c r="FQ57" s="8">
        <f t="shared" si="707"/>
        <v>0</v>
      </c>
      <c r="FR57" s="8">
        <f t="shared" si="707"/>
        <v>0</v>
      </c>
      <c r="FS57" s="8">
        <f t="shared" si="707"/>
        <v>0</v>
      </c>
      <c r="FT57" s="8">
        <f t="shared" si="707"/>
        <v>0</v>
      </c>
      <c r="FU57" s="8">
        <f t="shared" si="707"/>
        <v>0</v>
      </c>
      <c r="FV57" s="8">
        <f t="shared" si="707"/>
        <v>0</v>
      </c>
      <c r="FW57" s="8">
        <f t="shared" si="707"/>
        <v>0</v>
      </c>
      <c r="FZ57" s="47">
        <f t="shared" si="50"/>
        <v>0</v>
      </c>
      <c r="GA57" s="8">
        <f t="shared" ref="GA57:GN57" si="708">GA53</f>
        <v>0</v>
      </c>
      <c r="GB57" s="8">
        <f t="shared" si="708"/>
        <v>0</v>
      </c>
      <c r="GC57" s="8">
        <f t="shared" si="708"/>
        <v>0</v>
      </c>
      <c r="GD57" s="8">
        <f t="shared" si="708"/>
        <v>0</v>
      </c>
      <c r="GE57" s="8">
        <f t="shared" si="708"/>
        <v>0</v>
      </c>
      <c r="GF57" s="8">
        <f t="shared" si="708"/>
        <v>0</v>
      </c>
      <c r="GG57" s="8">
        <f t="shared" si="708"/>
        <v>0</v>
      </c>
      <c r="GH57" s="8">
        <f t="shared" si="708"/>
        <v>0</v>
      </c>
      <c r="GI57" s="8">
        <f t="shared" si="708"/>
        <v>0</v>
      </c>
      <c r="GJ57" s="8">
        <f t="shared" si="708"/>
        <v>0</v>
      </c>
      <c r="GK57" s="8">
        <f t="shared" si="708"/>
        <v>0</v>
      </c>
      <c r="GL57" s="8">
        <f t="shared" si="708"/>
        <v>0</v>
      </c>
      <c r="GM57" s="8">
        <f t="shared" si="708"/>
        <v>0</v>
      </c>
      <c r="GN57" s="8">
        <f t="shared" si="708"/>
        <v>0</v>
      </c>
    </row>
    <row r="58" spans="2:196" ht="15" x14ac:dyDescent="0.25">
      <c r="B58" s="423" t="s">
        <v>122</v>
      </c>
      <c r="C58" s="422"/>
      <c r="D58" s="17"/>
      <c r="E58" s="17"/>
      <c r="F58" s="595"/>
      <c r="G58" s="9"/>
      <c r="H58" s="603"/>
      <c r="I58" s="602"/>
      <c r="J58" s="602"/>
      <c r="K58" s="602"/>
      <c r="L58" s="602"/>
      <c r="M58" s="602"/>
      <c r="N58" s="602"/>
      <c r="O58" s="602"/>
      <c r="P58" s="602"/>
      <c r="Q58" s="602"/>
      <c r="R58" s="602"/>
      <c r="S58" s="602"/>
      <c r="T58" s="602"/>
      <c r="U58" s="602"/>
      <c r="AP58" s="6">
        <f t="shared" si="698"/>
        <v>0</v>
      </c>
      <c r="AQ58" s="6">
        <f t="shared" si="698"/>
        <v>0</v>
      </c>
      <c r="AR58" s="6">
        <f t="shared" si="698"/>
        <v>0</v>
      </c>
      <c r="AS58" s="6">
        <f t="shared" si="698"/>
        <v>0</v>
      </c>
      <c r="AT58" s="6">
        <f t="shared" si="698"/>
        <v>0</v>
      </c>
      <c r="AU58" s="6">
        <f t="shared" si="698"/>
        <v>0</v>
      </c>
      <c r="AV58" s="6">
        <f t="shared" si="698"/>
        <v>0</v>
      </c>
      <c r="AW58" s="6">
        <f t="shared" si="698"/>
        <v>0</v>
      </c>
      <c r="AX58" s="6">
        <f t="shared" si="698"/>
        <v>0</v>
      </c>
      <c r="AY58" s="6">
        <f t="shared" si="698"/>
        <v>0</v>
      </c>
      <c r="AZ58" s="6">
        <f t="shared" si="698"/>
        <v>0</v>
      </c>
      <c r="BA58" s="6">
        <f t="shared" si="698"/>
        <v>0</v>
      </c>
      <c r="BB58" s="6">
        <f t="shared" si="698"/>
        <v>0</v>
      </c>
      <c r="BC58" s="73">
        <f t="shared" ref="BC58:BC61" si="709">SUM(AP58:BB58)</f>
        <v>0</v>
      </c>
      <c r="CI58" s="30"/>
      <c r="CV58" s="47" t="str">
        <f>B58</f>
        <v>Internasjonal finansiering</v>
      </c>
      <c r="CW58" s="73">
        <f t="shared" ref="CW58:DI61" si="710">IF($F58="Egenandel",0,-AP58)</f>
        <v>0</v>
      </c>
      <c r="CX58" s="73">
        <f t="shared" si="710"/>
        <v>0</v>
      </c>
      <c r="CY58" s="73">
        <f t="shared" si="710"/>
        <v>0</v>
      </c>
      <c r="CZ58" s="73">
        <f t="shared" si="710"/>
        <v>0</v>
      </c>
      <c r="DA58" s="73">
        <f t="shared" si="710"/>
        <v>0</v>
      </c>
      <c r="DB58" s="73">
        <f t="shared" si="710"/>
        <v>0</v>
      </c>
      <c r="DC58" s="73">
        <f t="shared" si="710"/>
        <v>0</v>
      </c>
      <c r="DD58" s="73">
        <f t="shared" si="710"/>
        <v>0</v>
      </c>
      <c r="DE58" s="73">
        <f t="shared" si="710"/>
        <v>0</v>
      </c>
      <c r="DF58" s="73">
        <f t="shared" si="710"/>
        <v>0</v>
      </c>
      <c r="DG58" s="73">
        <f t="shared" si="710"/>
        <v>0</v>
      </c>
      <c r="DH58" s="73">
        <f t="shared" si="710"/>
        <v>0</v>
      </c>
      <c r="DI58" s="73">
        <f t="shared" si="710"/>
        <v>0</v>
      </c>
      <c r="DJ58" s="73">
        <f t="shared" ref="DJ58:DJ61" si="711">SUM(CW58:DI58)</f>
        <v>0</v>
      </c>
      <c r="DM58" s="47"/>
      <c r="DN58" s="40"/>
      <c r="DO58" s="40"/>
      <c r="DP58" s="40"/>
      <c r="DQ58" s="40"/>
      <c r="DR58" s="40"/>
      <c r="DS58" s="40"/>
      <c r="DT58" s="40"/>
      <c r="DU58" s="40"/>
      <c r="DV58" s="40"/>
      <c r="DW58" s="40"/>
      <c r="DX58" s="40"/>
      <c r="DY58" s="40"/>
      <c r="DZ58" s="40"/>
      <c r="EA58" s="40"/>
      <c r="EC58" s="47">
        <f t="shared" si="58"/>
        <v>0</v>
      </c>
      <c r="ED58" s="40"/>
      <c r="EE58" s="40"/>
      <c r="EF58" s="40"/>
      <c r="EG58" s="40"/>
      <c r="EH58" s="40"/>
      <c r="EI58" s="40"/>
      <c r="EJ58" s="40"/>
      <c r="EK58" s="40"/>
      <c r="EL58" s="40"/>
      <c r="EM58" s="40"/>
      <c r="EN58" s="40"/>
      <c r="EO58" s="40"/>
      <c r="EP58" s="40"/>
      <c r="EQ58" s="40"/>
      <c r="ES58" s="47">
        <f t="shared" si="60"/>
        <v>0</v>
      </c>
      <c r="ET58" s="40"/>
      <c r="EU58" s="40"/>
      <c r="EV58" s="40"/>
      <c r="EW58" s="40"/>
      <c r="EX58" s="40"/>
      <c r="EY58" s="40"/>
      <c r="EZ58" s="40"/>
      <c r="FA58" s="40"/>
      <c r="FB58" s="40"/>
      <c r="FC58" s="40"/>
      <c r="FD58" s="40"/>
      <c r="FE58" s="40"/>
      <c r="FF58" s="40"/>
      <c r="FG58" s="40"/>
      <c r="FI58" s="47">
        <f t="shared" si="62"/>
        <v>0</v>
      </c>
      <c r="FJ58" s="40"/>
      <c r="FK58" s="40"/>
      <c r="FL58" s="40"/>
      <c r="FM58" s="40"/>
      <c r="FN58" s="40"/>
      <c r="FO58" s="40"/>
      <c r="FP58" s="40"/>
      <c r="FQ58" s="40"/>
      <c r="FR58" s="40"/>
      <c r="FS58" s="40"/>
      <c r="FT58" s="40"/>
      <c r="FU58" s="40"/>
      <c r="FV58" s="40"/>
      <c r="FW58" s="40"/>
      <c r="FZ58" s="47">
        <f t="shared" si="50"/>
        <v>0</v>
      </c>
      <c r="GA58" s="40"/>
      <c r="GB58" s="40"/>
      <c r="GC58" s="40"/>
      <c r="GD58" s="40"/>
      <c r="GE58" s="40"/>
      <c r="GF58" s="40"/>
      <c r="GG58" s="40"/>
      <c r="GH58" s="40"/>
      <c r="GI58" s="40"/>
      <c r="GJ58" s="40"/>
      <c r="GK58" s="40"/>
      <c r="GL58" s="40"/>
      <c r="GM58" s="40"/>
      <c r="GN58" s="40"/>
    </row>
    <row r="59" spans="2:196" ht="15" x14ac:dyDescent="0.25">
      <c r="B59" s="423" t="s">
        <v>123</v>
      </c>
      <c r="C59" s="422"/>
      <c r="D59" s="17"/>
      <c r="E59" s="17"/>
      <c r="F59" s="595"/>
      <c r="G59" s="9"/>
      <c r="H59" s="603"/>
      <c r="I59" s="602"/>
      <c r="J59" s="602"/>
      <c r="K59" s="602"/>
      <c r="L59" s="602"/>
      <c r="M59" s="602"/>
      <c r="N59" s="602"/>
      <c r="O59" s="602"/>
      <c r="P59" s="602"/>
      <c r="Q59" s="602"/>
      <c r="R59" s="602"/>
      <c r="S59" s="602"/>
      <c r="T59" s="602"/>
      <c r="U59" s="602"/>
      <c r="AP59" s="6">
        <f t="shared" si="698"/>
        <v>0</v>
      </c>
      <c r="AQ59" s="6">
        <f t="shared" si="698"/>
        <v>0</v>
      </c>
      <c r="AR59" s="6">
        <f t="shared" si="698"/>
        <v>0</v>
      </c>
      <c r="AS59" s="6">
        <f t="shared" si="698"/>
        <v>0</v>
      </c>
      <c r="AT59" s="6">
        <f t="shared" si="698"/>
        <v>0</v>
      </c>
      <c r="AU59" s="6">
        <f t="shared" si="698"/>
        <v>0</v>
      </c>
      <c r="AV59" s="6">
        <f t="shared" si="698"/>
        <v>0</v>
      </c>
      <c r="AW59" s="6">
        <f t="shared" si="698"/>
        <v>0</v>
      </c>
      <c r="AX59" s="6">
        <f t="shared" si="698"/>
        <v>0</v>
      </c>
      <c r="AY59" s="6">
        <f t="shared" si="698"/>
        <v>0</v>
      </c>
      <c r="AZ59" s="6">
        <f t="shared" si="698"/>
        <v>0</v>
      </c>
      <c r="BA59" s="6">
        <f t="shared" si="698"/>
        <v>0</v>
      </c>
      <c r="BB59" s="6">
        <f t="shared" si="698"/>
        <v>0</v>
      </c>
      <c r="BC59" s="73">
        <f t="shared" si="709"/>
        <v>0</v>
      </c>
      <c r="CI59" s="30"/>
      <c r="CV59" s="47" t="str">
        <f>B59</f>
        <v>Anne offentlig finansiering</v>
      </c>
      <c r="CW59" s="73">
        <f t="shared" si="710"/>
        <v>0</v>
      </c>
      <c r="CX59" s="73">
        <f t="shared" si="710"/>
        <v>0</v>
      </c>
      <c r="CY59" s="73">
        <f t="shared" si="710"/>
        <v>0</v>
      </c>
      <c r="CZ59" s="73">
        <f t="shared" si="710"/>
        <v>0</v>
      </c>
      <c r="DA59" s="73">
        <f t="shared" si="710"/>
        <v>0</v>
      </c>
      <c r="DB59" s="73">
        <f t="shared" si="710"/>
        <v>0</v>
      </c>
      <c r="DC59" s="73">
        <f t="shared" si="710"/>
        <v>0</v>
      </c>
      <c r="DD59" s="73">
        <f t="shared" si="710"/>
        <v>0</v>
      </c>
      <c r="DE59" s="73">
        <f t="shared" si="710"/>
        <v>0</v>
      </c>
      <c r="DF59" s="73">
        <f t="shared" si="710"/>
        <v>0</v>
      </c>
      <c r="DG59" s="73">
        <f t="shared" si="710"/>
        <v>0</v>
      </c>
      <c r="DH59" s="73">
        <f t="shared" si="710"/>
        <v>0</v>
      </c>
      <c r="DI59" s="73">
        <f t="shared" si="710"/>
        <v>0</v>
      </c>
      <c r="DJ59" s="73">
        <f t="shared" si="711"/>
        <v>0</v>
      </c>
      <c r="DM59" s="47" t="str">
        <f t="shared" ref="DM59:DM62" si="712">CV59</f>
        <v>Anne offentlig finansiering</v>
      </c>
      <c r="DN59" s="6">
        <f t="shared" ref="DN59:DZ62" si="713">IF($F59="NFR",CW59,0)</f>
        <v>0</v>
      </c>
      <c r="DO59" s="6">
        <f t="shared" si="713"/>
        <v>0</v>
      </c>
      <c r="DP59" s="6">
        <f t="shared" si="713"/>
        <v>0</v>
      </c>
      <c r="DQ59" s="6">
        <f t="shared" si="713"/>
        <v>0</v>
      </c>
      <c r="DR59" s="6">
        <f t="shared" si="713"/>
        <v>0</v>
      </c>
      <c r="DS59" s="6">
        <f t="shared" si="713"/>
        <v>0</v>
      </c>
      <c r="DT59" s="6">
        <f t="shared" si="713"/>
        <v>0</v>
      </c>
      <c r="DU59" s="6">
        <f t="shared" si="713"/>
        <v>0</v>
      </c>
      <c r="DV59" s="6">
        <f t="shared" si="713"/>
        <v>0</v>
      </c>
      <c r="DW59" s="6">
        <f t="shared" si="713"/>
        <v>0</v>
      </c>
      <c r="DX59" s="6">
        <f t="shared" si="713"/>
        <v>0</v>
      </c>
      <c r="DY59" s="6">
        <f t="shared" si="713"/>
        <v>0</v>
      </c>
      <c r="DZ59" s="6">
        <f t="shared" si="713"/>
        <v>0</v>
      </c>
      <c r="EA59" s="8">
        <f t="shared" ref="EA59:EA62" si="714">SUM(DN59:DZ59)</f>
        <v>0</v>
      </c>
      <c r="EC59" s="47" t="str">
        <f t="shared" si="58"/>
        <v>Anne offentlig finansiering</v>
      </c>
      <c r="ED59" s="6">
        <f t="shared" ref="ED59:EP62" si="715">IF($F59=$ED$1,CW59,0)</f>
        <v>0</v>
      </c>
      <c r="EE59" s="6">
        <f t="shared" si="715"/>
        <v>0</v>
      </c>
      <c r="EF59" s="6">
        <f t="shared" si="715"/>
        <v>0</v>
      </c>
      <c r="EG59" s="6">
        <f t="shared" si="715"/>
        <v>0</v>
      </c>
      <c r="EH59" s="6">
        <f t="shared" si="715"/>
        <v>0</v>
      </c>
      <c r="EI59" s="6">
        <f t="shared" si="715"/>
        <v>0</v>
      </c>
      <c r="EJ59" s="6">
        <f t="shared" si="715"/>
        <v>0</v>
      </c>
      <c r="EK59" s="6">
        <f t="shared" si="715"/>
        <v>0</v>
      </c>
      <c r="EL59" s="6">
        <f t="shared" si="715"/>
        <v>0</v>
      </c>
      <c r="EM59" s="6">
        <f t="shared" si="715"/>
        <v>0</v>
      </c>
      <c r="EN59" s="6">
        <f t="shared" si="715"/>
        <v>0</v>
      </c>
      <c r="EO59" s="6">
        <f t="shared" si="715"/>
        <v>0</v>
      </c>
      <c r="EP59" s="6">
        <f t="shared" si="715"/>
        <v>0</v>
      </c>
      <c r="EQ59" s="8">
        <f t="shared" ref="EQ59:EQ62" si="716">SUM(ED59:EP59)</f>
        <v>0</v>
      </c>
      <c r="ES59" s="47" t="str">
        <f t="shared" si="60"/>
        <v>Anne offentlig finansiering</v>
      </c>
      <c r="ET59" s="6">
        <f t="shared" ref="ET59:FF62" si="717">IF($F59=$ET$1,CW59,0)</f>
        <v>0</v>
      </c>
      <c r="EU59" s="6">
        <f t="shared" si="717"/>
        <v>0</v>
      </c>
      <c r="EV59" s="6">
        <f t="shared" si="717"/>
        <v>0</v>
      </c>
      <c r="EW59" s="6">
        <f t="shared" si="717"/>
        <v>0</v>
      </c>
      <c r="EX59" s="6">
        <f t="shared" si="717"/>
        <v>0</v>
      </c>
      <c r="EY59" s="6">
        <f t="shared" si="717"/>
        <v>0</v>
      </c>
      <c r="EZ59" s="6">
        <f t="shared" si="717"/>
        <v>0</v>
      </c>
      <c r="FA59" s="6">
        <f t="shared" si="717"/>
        <v>0</v>
      </c>
      <c r="FB59" s="6">
        <f t="shared" si="717"/>
        <v>0</v>
      </c>
      <c r="FC59" s="6">
        <f t="shared" si="717"/>
        <v>0</v>
      </c>
      <c r="FD59" s="6">
        <f t="shared" si="717"/>
        <v>0</v>
      </c>
      <c r="FE59" s="6">
        <f t="shared" si="717"/>
        <v>0</v>
      </c>
      <c r="FF59" s="6">
        <f t="shared" si="717"/>
        <v>0</v>
      </c>
      <c r="FG59" s="8">
        <f t="shared" ref="FG59:FG62" si="718">SUM(ET59:FF59)</f>
        <v>0</v>
      </c>
      <c r="FI59" s="47" t="str">
        <f t="shared" si="62"/>
        <v>Anne offentlig finansiering</v>
      </c>
      <c r="FJ59" s="6">
        <f t="shared" ref="FJ59:FV62" si="719">IF($F59=$FJ$1,CW59,0)</f>
        <v>0</v>
      </c>
      <c r="FK59" s="6">
        <f t="shared" si="719"/>
        <v>0</v>
      </c>
      <c r="FL59" s="6">
        <f t="shared" si="719"/>
        <v>0</v>
      </c>
      <c r="FM59" s="6">
        <f t="shared" si="719"/>
        <v>0</v>
      </c>
      <c r="FN59" s="6">
        <f t="shared" si="719"/>
        <v>0</v>
      </c>
      <c r="FO59" s="6">
        <f t="shared" si="719"/>
        <v>0</v>
      </c>
      <c r="FP59" s="6">
        <f t="shared" si="719"/>
        <v>0</v>
      </c>
      <c r="FQ59" s="6">
        <f t="shared" si="719"/>
        <v>0</v>
      </c>
      <c r="FR59" s="6">
        <f t="shared" si="719"/>
        <v>0</v>
      </c>
      <c r="FS59" s="6">
        <f t="shared" si="719"/>
        <v>0</v>
      </c>
      <c r="FT59" s="6">
        <f t="shared" si="719"/>
        <v>0</v>
      </c>
      <c r="FU59" s="6">
        <f t="shared" si="719"/>
        <v>0</v>
      </c>
      <c r="FV59" s="6">
        <f t="shared" si="719"/>
        <v>0</v>
      </c>
      <c r="FW59" s="8">
        <f t="shared" ref="FW59:FW62" si="720">SUM(FJ59:FV59)</f>
        <v>0</v>
      </c>
      <c r="FZ59" s="47" t="str">
        <f t="shared" si="50"/>
        <v>Anne offentlig finansiering</v>
      </c>
      <c r="GA59" s="6">
        <f>IF($F59=$GA$1,AP59,0)</f>
        <v>0</v>
      </c>
      <c r="GB59" s="6">
        <f t="shared" ref="GB59:GM61" si="721">IF($F59=$GA$1,-AQ59,0)</f>
        <v>0</v>
      </c>
      <c r="GC59" s="6">
        <f t="shared" si="721"/>
        <v>0</v>
      </c>
      <c r="GD59" s="6">
        <f t="shared" si="721"/>
        <v>0</v>
      </c>
      <c r="GE59" s="6">
        <f t="shared" si="721"/>
        <v>0</v>
      </c>
      <c r="GF59" s="6">
        <f t="shared" si="721"/>
        <v>0</v>
      </c>
      <c r="GG59" s="6">
        <f t="shared" si="721"/>
        <v>0</v>
      </c>
      <c r="GH59" s="6">
        <f t="shared" si="721"/>
        <v>0</v>
      </c>
      <c r="GI59" s="6">
        <f t="shared" si="721"/>
        <v>0</v>
      </c>
      <c r="GJ59" s="6">
        <f t="shared" si="721"/>
        <v>0</v>
      </c>
      <c r="GK59" s="6">
        <f t="shared" si="721"/>
        <v>0</v>
      </c>
      <c r="GL59" s="6">
        <f t="shared" si="721"/>
        <v>0</v>
      </c>
      <c r="GM59" s="6">
        <f t="shared" si="721"/>
        <v>0</v>
      </c>
      <c r="GN59" s="8">
        <f t="shared" ref="GN59:GN62" si="722">SUM(GA59:GM59)</f>
        <v>0</v>
      </c>
    </row>
    <row r="60" spans="2:196" ht="15" x14ac:dyDescent="0.25">
      <c r="B60" s="423" t="s">
        <v>124</v>
      </c>
      <c r="C60" s="422"/>
      <c r="D60" s="17"/>
      <c r="E60" s="17"/>
      <c r="F60" s="595"/>
      <c r="G60" s="10"/>
      <c r="H60" s="603"/>
      <c r="I60" s="602"/>
      <c r="J60" s="602"/>
      <c r="K60" s="602"/>
      <c r="L60" s="602"/>
      <c r="M60" s="602"/>
      <c r="N60" s="602"/>
      <c r="O60" s="602"/>
      <c r="P60" s="602"/>
      <c r="Q60" s="602"/>
      <c r="R60" s="602"/>
      <c r="S60" s="602"/>
      <c r="T60" s="602"/>
      <c r="U60" s="602"/>
      <c r="AP60" s="6">
        <f t="shared" si="698"/>
        <v>0</v>
      </c>
      <c r="AQ60" s="6">
        <f t="shared" si="698"/>
        <v>0</v>
      </c>
      <c r="AR60" s="6">
        <f t="shared" si="698"/>
        <v>0</v>
      </c>
      <c r="AS60" s="6">
        <f t="shared" si="698"/>
        <v>0</v>
      </c>
      <c r="AT60" s="6">
        <f t="shared" si="698"/>
        <v>0</v>
      </c>
      <c r="AU60" s="6">
        <f t="shared" si="698"/>
        <v>0</v>
      </c>
      <c r="AV60" s="6">
        <f t="shared" si="698"/>
        <v>0</v>
      </c>
      <c r="AW60" s="6">
        <f t="shared" si="698"/>
        <v>0</v>
      </c>
      <c r="AX60" s="6">
        <f t="shared" si="698"/>
        <v>0</v>
      </c>
      <c r="AY60" s="6">
        <f t="shared" si="698"/>
        <v>0</v>
      </c>
      <c r="AZ60" s="6">
        <f t="shared" si="698"/>
        <v>0</v>
      </c>
      <c r="BA60" s="6">
        <f t="shared" si="698"/>
        <v>0</v>
      </c>
      <c r="BB60" s="6">
        <f t="shared" si="698"/>
        <v>0</v>
      </c>
      <c r="BC60" s="73">
        <f t="shared" si="709"/>
        <v>0</v>
      </c>
      <c r="CI60" s="30"/>
      <c r="CV60" s="47" t="str">
        <f>B60</f>
        <v>Annen privat finansiering</v>
      </c>
      <c r="CW60" s="73">
        <f t="shared" si="710"/>
        <v>0</v>
      </c>
      <c r="CX60" s="73">
        <f t="shared" si="710"/>
        <v>0</v>
      </c>
      <c r="CY60" s="73">
        <f t="shared" si="710"/>
        <v>0</v>
      </c>
      <c r="CZ60" s="73">
        <f t="shared" si="710"/>
        <v>0</v>
      </c>
      <c r="DA60" s="73">
        <f t="shared" si="710"/>
        <v>0</v>
      </c>
      <c r="DB60" s="73">
        <f t="shared" si="710"/>
        <v>0</v>
      </c>
      <c r="DC60" s="73">
        <f t="shared" si="710"/>
        <v>0</v>
      </c>
      <c r="DD60" s="73">
        <f t="shared" si="710"/>
        <v>0</v>
      </c>
      <c r="DE60" s="73">
        <f t="shared" si="710"/>
        <v>0</v>
      </c>
      <c r="DF60" s="73">
        <f t="shared" si="710"/>
        <v>0</v>
      </c>
      <c r="DG60" s="73">
        <f t="shared" si="710"/>
        <v>0</v>
      </c>
      <c r="DH60" s="73">
        <f t="shared" si="710"/>
        <v>0</v>
      </c>
      <c r="DI60" s="73">
        <f t="shared" si="710"/>
        <v>0</v>
      </c>
      <c r="DJ60" s="73">
        <f t="shared" si="711"/>
        <v>0</v>
      </c>
      <c r="DM60" s="47" t="str">
        <f t="shared" si="712"/>
        <v>Annen privat finansiering</v>
      </c>
      <c r="DN60" s="6">
        <f t="shared" si="713"/>
        <v>0</v>
      </c>
      <c r="DO60" s="6">
        <f t="shared" si="713"/>
        <v>0</v>
      </c>
      <c r="DP60" s="6">
        <f t="shared" si="713"/>
        <v>0</v>
      </c>
      <c r="DQ60" s="6">
        <f t="shared" si="713"/>
        <v>0</v>
      </c>
      <c r="DR60" s="6">
        <f t="shared" si="713"/>
        <v>0</v>
      </c>
      <c r="DS60" s="6">
        <f t="shared" si="713"/>
        <v>0</v>
      </c>
      <c r="DT60" s="6">
        <f t="shared" si="713"/>
        <v>0</v>
      </c>
      <c r="DU60" s="6">
        <f t="shared" si="713"/>
        <v>0</v>
      </c>
      <c r="DV60" s="6">
        <f t="shared" si="713"/>
        <v>0</v>
      </c>
      <c r="DW60" s="6">
        <f t="shared" si="713"/>
        <v>0</v>
      </c>
      <c r="DX60" s="6">
        <f t="shared" si="713"/>
        <v>0</v>
      </c>
      <c r="DY60" s="6">
        <f t="shared" si="713"/>
        <v>0</v>
      </c>
      <c r="DZ60" s="6">
        <f t="shared" si="713"/>
        <v>0</v>
      </c>
      <c r="EA60" s="8">
        <f t="shared" si="714"/>
        <v>0</v>
      </c>
      <c r="EC60" s="47" t="str">
        <f t="shared" si="58"/>
        <v>Annen privat finansiering</v>
      </c>
      <c r="ED60" s="6">
        <f t="shared" si="715"/>
        <v>0</v>
      </c>
      <c r="EE60" s="6">
        <f t="shared" si="715"/>
        <v>0</v>
      </c>
      <c r="EF60" s="6">
        <f t="shared" si="715"/>
        <v>0</v>
      </c>
      <c r="EG60" s="6">
        <f t="shared" si="715"/>
        <v>0</v>
      </c>
      <c r="EH60" s="6">
        <f t="shared" si="715"/>
        <v>0</v>
      </c>
      <c r="EI60" s="6">
        <f t="shared" si="715"/>
        <v>0</v>
      </c>
      <c r="EJ60" s="6">
        <f t="shared" si="715"/>
        <v>0</v>
      </c>
      <c r="EK60" s="6">
        <f t="shared" si="715"/>
        <v>0</v>
      </c>
      <c r="EL60" s="6">
        <f t="shared" si="715"/>
        <v>0</v>
      </c>
      <c r="EM60" s="6">
        <f t="shared" si="715"/>
        <v>0</v>
      </c>
      <c r="EN60" s="6">
        <f t="shared" si="715"/>
        <v>0</v>
      </c>
      <c r="EO60" s="6">
        <f t="shared" si="715"/>
        <v>0</v>
      </c>
      <c r="EP60" s="6">
        <f t="shared" si="715"/>
        <v>0</v>
      </c>
      <c r="EQ60" s="8">
        <f t="shared" si="716"/>
        <v>0</v>
      </c>
      <c r="ES60" s="47" t="str">
        <f t="shared" si="60"/>
        <v>Annen privat finansiering</v>
      </c>
      <c r="ET60" s="6">
        <f t="shared" si="717"/>
        <v>0</v>
      </c>
      <c r="EU60" s="6">
        <f t="shared" si="717"/>
        <v>0</v>
      </c>
      <c r="EV60" s="6">
        <f t="shared" si="717"/>
        <v>0</v>
      </c>
      <c r="EW60" s="6">
        <f t="shared" si="717"/>
        <v>0</v>
      </c>
      <c r="EX60" s="6">
        <f t="shared" si="717"/>
        <v>0</v>
      </c>
      <c r="EY60" s="6">
        <f t="shared" si="717"/>
        <v>0</v>
      </c>
      <c r="EZ60" s="6">
        <f t="shared" si="717"/>
        <v>0</v>
      </c>
      <c r="FA60" s="6">
        <f t="shared" si="717"/>
        <v>0</v>
      </c>
      <c r="FB60" s="6">
        <f t="shared" si="717"/>
        <v>0</v>
      </c>
      <c r="FC60" s="6">
        <f t="shared" si="717"/>
        <v>0</v>
      </c>
      <c r="FD60" s="6">
        <f t="shared" si="717"/>
        <v>0</v>
      </c>
      <c r="FE60" s="6">
        <f t="shared" si="717"/>
        <v>0</v>
      </c>
      <c r="FF60" s="6">
        <f t="shared" si="717"/>
        <v>0</v>
      </c>
      <c r="FG60" s="8">
        <f t="shared" si="718"/>
        <v>0</v>
      </c>
      <c r="FI60" s="47" t="str">
        <f t="shared" si="62"/>
        <v>Annen privat finansiering</v>
      </c>
      <c r="FJ60" s="6">
        <f t="shared" si="719"/>
        <v>0</v>
      </c>
      <c r="FK60" s="6">
        <f t="shared" si="719"/>
        <v>0</v>
      </c>
      <c r="FL60" s="6">
        <f t="shared" si="719"/>
        <v>0</v>
      </c>
      <c r="FM60" s="6">
        <f t="shared" si="719"/>
        <v>0</v>
      </c>
      <c r="FN60" s="6">
        <f t="shared" si="719"/>
        <v>0</v>
      </c>
      <c r="FO60" s="6">
        <f t="shared" si="719"/>
        <v>0</v>
      </c>
      <c r="FP60" s="6">
        <f t="shared" si="719"/>
        <v>0</v>
      </c>
      <c r="FQ60" s="6">
        <f t="shared" si="719"/>
        <v>0</v>
      </c>
      <c r="FR60" s="6">
        <f t="shared" si="719"/>
        <v>0</v>
      </c>
      <c r="FS60" s="6">
        <f t="shared" si="719"/>
        <v>0</v>
      </c>
      <c r="FT60" s="6">
        <f t="shared" si="719"/>
        <v>0</v>
      </c>
      <c r="FU60" s="6">
        <f t="shared" si="719"/>
        <v>0</v>
      </c>
      <c r="FV60" s="6">
        <f t="shared" si="719"/>
        <v>0</v>
      </c>
      <c r="FW60" s="8">
        <f t="shared" si="720"/>
        <v>0</v>
      </c>
      <c r="FZ60" s="47" t="str">
        <f t="shared" si="50"/>
        <v>Annen privat finansiering</v>
      </c>
      <c r="GA60" s="6">
        <f>IF($F60=$GA$1,AP60,0)</f>
        <v>0</v>
      </c>
      <c r="GB60" s="6">
        <f t="shared" si="721"/>
        <v>0</v>
      </c>
      <c r="GC60" s="6">
        <f t="shared" si="721"/>
        <v>0</v>
      </c>
      <c r="GD60" s="6">
        <f t="shared" si="721"/>
        <v>0</v>
      </c>
      <c r="GE60" s="6">
        <f t="shared" si="721"/>
        <v>0</v>
      </c>
      <c r="GF60" s="6">
        <f t="shared" si="721"/>
        <v>0</v>
      </c>
      <c r="GG60" s="6">
        <f t="shared" si="721"/>
        <v>0</v>
      </c>
      <c r="GH60" s="6">
        <f t="shared" si="721"/>
        <v>0</v>
      </c>
      <c r="GI60" s="6">
        <f t="shared" si="721"/>
        <v>0</v>
      </c>
      <c r="GJ60" s="6">
        <f t="shared" si="721"/>
        <v>0</v>
      </c>
      <c r="GK60" s="6">
        <f t="shared" si="721"/>
        <v>0</v>
      </c>
      <c r="GL60" s="6">
        <f t="shared" si="721"/>
        <v>0</v>
      </c>
      <c r="GM60" s="6">
        <f t="shared" si="721"/>
        <v>0</v>
      </c>
      <c r="GN60" s="8">
        <f t="shared" si="722"/>
        <v>0</v>
      </c>
    </row>
    <row r="61" spans="2:196" ht="15" x14ac:dyDescent="0.25">
      <c r="B61" s="423" t="s">
        <v>125</v>
      </c>
      <c r="C61" s="422"/>
      <c r="D61" s="17"/>
      <c r="E61" s="17"/>
      <c r="F61" s="595"/>
      <c r="G61" s="10"/>
      <c r="H61" s="603"/>
      <c r="I61" s="602"/>
      <c r="J61" s="602"/>
      <c r="K61" s="602"/>
      <c r="L61" s="602"/>
      <c r="M61" s="602"/>
      <c r="N61" s="602"/>
      <c r="O61" s="602"/>
      <c r="P61" s="602"/>
      <c r="Q61" s="602"/>
      <c r="R61" s="602"/>
      <c r="S61" s="602"/>
      <c r="T61" s="602"/>
      <c r="U61" s="602"/>
      <c r="AP61" s="6">
        <f t="shared" si="698"/>
        <v>0</v>
      </c>
      <c r="AQ61" s="6">
        <f t="shared" si="698"/>
        <v>0</v>
      </c>
      <c r="AR61" s="6">
        <f t="shared" si="698"/>
        <v>0</v>
      </c>
      <c r="AS61" s="6">
        <f t="shared" si="698"/>
        <v>0</v>
      </c>
      <c r="AT61" s="6">
        <f t="shared" si="698"/>
        <v>0</v>
      </c>
      <c r="AU61" s="6">
        <f t="shared" si="698"/>
        <v>0</v>
      </c>
      <c r="AV61" s="6">
        <f t="shared" si="698"/>
        <v>0</v>
      </c>
      <c r="AW61" s="6">
        <f t="shared" si="698"/>
        <v>0</v>
      </c>
      <c r="AX61" s="6">
        <f t="shared" si="698"/>
        <v>0</v>
      </c>
      <c r="AY61" s="6">
        <f t="shared" si="698"/>
        <v>0</v>
      </c>
      <c r="AZ61" s="6">
        <f t="shared" si="698"/>
        <v>0</v>
      </c>
      <c r="BA61" s="6">
        <f t="shared" si="698"/>
        <v>0</v>
      </c>
      <c r="BB61" s="6">
        <f t="shared" si="698"/>
        <v>0</v>
      </c>
      <c r="BC61" s="73">
        <f t="shared" si="709"/>
        <v>0</v>
      </c>
      <c r="CI61" s="30"/>
      <c r="CV61" s="47" t="str">
        <f>B61</f>
        <v>Fra Norges Forskningsråd</v>
      </c>
      <c r="CW61" s="73">
        <f t="shared" si="710"/>
        <v>0</v>
      </c>
      <c r="CX61" s="73">
        <f t="shared" si="710"/>
        <v>0</v>
      </c>
      <c r="CY61" s="73">
        <f t="shared" si="710"/>
        <v>0</v>
      </c>
      <c r="CZ61" s="73">
        <f t="shared" si="710"/>
        <v>0</v>
      </c>
      <c r="DA61" s="73">
        <f t="shared" si="710"/>
        <v>0</v>
      </c>
      <c r="DB61" s="73">
        <f t="shared" si="710"/>
        <v>0</v>
      </c>
      <c r="DC61" s="73">
        <f t="shared" si="710"/>
        <v>0</v>
      </c>
      <c r="DD61" s="73">
        <f t="shared" si="710"/>
        <v>0</v>
      </c>
      <c r="DE61" s="73">
        <f t="shared" si="710"/>
        <v>0</v>
      </c>
      <c r="DF61" s="73">
        <f t="shared" si="710"/>
        <v>0</v>
      </c>
      <c r="DG61" s="73">
        <f t="shared" si="710"/>
        <v>0</v>
      </c>
      <c r="DH61" s="73">
        <f t="shared" si="710"/>
        <v>0</v>
      </c>
      <c r="DI61" s="73">
        <f t="shared" si="710"/>
        <v>0</v>
      </c>
      <c r="DJ61" s="73">
        <f t="shared" si="711"/>
        <v>0</v>
      </c>
      <c r="DM61" s="47" t="str">
        <f t="shared" si="712"/>
        <v>Fra Norges Forskningsråd</v>
      </c>
      <c r="DN61" s="6">
        <f t="shared" si="713"/>
        <v>0</v>
      </c>
      <c r="DO61" s="6">
        <f t="shared" si="713"/>
        <v>0</v>
      </c>
      <c r="DP61" s="6">
        <f t="shared" si="713"/>
        <v>0</v>
      </c>
      <c r="DQ61" s="6">
        <f t="shared" si="713"/>
        <v>0</v>
      </c>
      <c r="DR61" s="6">
        <f t="shared" si="713"/>
        <v>0</v>
      </c>
      <c r="DS61" s="6">
        <f t="shared" si="713"/>
        <v>0</v>
      </c>
      <c r="DT61" s="6">
        <f t="shared" si="713"/>
        <v>0</v>
      </c>
      <c r="DU61" s="6">
        <f t="shared" si="713"/>
        <v>0</v>
      </c>
      <c r="DV61" s="6">
        <f t="shared" si="713"/>
        <v>0</v>
      </c>
      <c r="DW61" s="6">
        <f t="shared" si="713"/>
        <v>0</v>
      </c>
      <c r="DX61" s="6">
        <f t="shared" si="713"/>
        <v>0</v>
      </c>
      <c r="DY61" s="6">
        <f t="shared" si="713"/>
        <v>0</v>
      </c>
      <c r="DZ61" s="6">
        <f t="shared" si="713"/>
        <v>0</v>
      </c>
      <c r="EA61" s="8">
        <f t="shared" si="714"/>
        <v>0</v>
      </c>
      <c r="EC61" s="47" t="str">
        <f t="shared" si="58"/>
        <v>Fra Norges Forskningsråd</v>
      </c>
      <c r="ED61" s="6">
        <f t="shared" si="715"/>
        <v>0</v>
      </c>
      <c r="EE61" s="6">
        <f t="shared" si="715"/>
        <v>0</v>
      </c>
      <c r="EF61" s="6">
        <f t="shared" si="715"/>
        <v>0</v>
      </c>
      <c r="EG61" s="6">
        <f t="shared" si="715"/>
        <v>0</v>
      </c>
      <c r="EH61" s="6">
        <f t="shared" si="715"/>
        <v>0</v>
      </c>
      <c r="EI61" s="6">
        <f t="shared" si="715"/>
        <v>0</v>
      </c>
      <c r="EJ61" s="6">
        <f t="shared" si="715"/>
        <v>0</v>
      </c>
      <c r="EK61" s="6">
        <f t="shared" si="715"/>
        <v>0</v>
      </c>
      <c r="EL61" s="6">
        <f t="shared" si="715"/>
        <v>0</v>
      </c>
      <c r="EM61" s="6">
        <f t="shared" si="715"/>
        <v>0</v>
      </c>
      <c r="EN61" s="6">
        <f t="shared" si="715"/>
        <v>0</v>
      </c>
      <c r="EO61" s="6">
        <f t="shared" si="715"/>
        <v>0</v>
      </c>
      <c r="EP61" s="6">
        <f t="shared" si="715"/>
        <v>0</v>
      </c>
      <c r="EQ61" s="8">
        <f t="shared" si="716"/>
        <v>0</v>
      </c>
      <c r="ES61" s="47" t="str">
        <f t="shared" si="60"/>
        <v>Fra Norges Forskningsråd</v>
      </c>
      <c r="ET61" s="6">
        <f t="shared" si="717"/>
        <v>0</v>
      </c>
      <c r="EU61" s="6">
        <f t="shared" si="717"/>
        <v>0</v>
      </c>
      <c r="EV61" s="6">
        <f t="shared" si="717"/>
        <v>0</v>
      </c>
      <c r="EW61" s="6">
        <f t="shared" si="717"/>
        <v>0</v>
      </c>
      <c r="EX61" s="6">
        <f t="shared" si="717"/>
        <v>0</v>
      </c>
      <c r="EY61" s="6">
        <f t="shared" si="717"/>
        <v>0</v>
      </c>
      <c r="EZ61" s="6">
        <f t="shared" si="717"/>
        <v>0</v>
      </c>
      <c r="FA61" s="6">
        <f t="shared" si="717"/>
        <v>0</v>
      </c>
      <c r="FB61" s="6">
        <f t="shared" si="717"/>
        <v>0</v>
      </c>
      <c r="FC61" s="6">
        <f t="shared" si="717"/>
        <v>0</v>
      </c>
      <c r="FD61" s="6">
        <f t="shared" si="717"/>
        <v>0</v>
      </c>
      <c r="FE61" s="6">
        <f t="shared" si="717"/>
        <v>0</v>
      </c>
      <c r="FF61" s="6">
        <f t="shared" si="717"/>
        <v>0</v>
      </c>
      <c r="FG61" s="8">
        <f t="shared" si="718"/>
        <v>0</v>
      </c>
      <c r="FI61" s="47" t="str">
        <f t="shared" si="62"/>
        <v>Fra Norges Forskningsråd</v>
      </c>
      <c r="FJ61" s="6">
        <f t="shared" si="719"/>
        <v>0</v>
      </c>
      <c r="FK61" s="6">
        <f t="shared" si="719"/>
        <v>0</v>
      </c>
      <c r="FL61" s="6">
        <f t="shared" si="719"/>
        <v>0</v>
      </c>
      <c r="FM61" s="6">
        <f t="shared" si="719"/>
        <v>0</v>
      </c>
      <c r="FN61" s="6">
        <f t="shared" si="719"/>
        <v>0</v>
      </c>
      <c r="FO61" s="6">
        <f t="shared" si="719"/>
        <v>0</v>
      </c>
      <c r="FP61" s="6">
        <f t="shared" si="719"/>
        <v>0</v>
      </c>
      <c r="FQ61" s="6">
        <f t="shared" si="719"/>
        <v>0</v>
      </c>
      <c r="FR61" s="6">
        <f t="shared" si="719"/>
        <v>0</v>
      </c>
      <c r="FS61" s="6">
        <f t="shared" si="719"/>
        <v>0</v>
      </c>
      <c r="FT61" s="6">
        <f t="shared" si="719"/>
        <v>0</v>
      </c>
      <c r="FU61" s="6">
        <f t="shared" si="719"/>
        <v>0</v>
      </c>
      <c r="FV61" s="6">
        <f t="shared" si="719"/>
        <v>0</v>
      </c>
      <c r="FW61" s="8">
        <f t="shared" si="720"/>
        <v>0</v>
      </c>
      <c r="FZ61" s="47" t="str">
        <f t="shared" si="50"/>
        <v>Fra Norges Forskningsråd</v>
      </c>
      <c r="GA61" s="6">
        <f>IF($F61=$GA$1,AP61,0)</f>
        <v>0</v>
      </c>
      <c r="GB61" s="6">
        <f t="shared" si="721"/>
        <v>0</v>
      </c>
      <c r="GC61" s="6">
        <f t="shared" si="721"/>
        <v>0</v>
      </c>
      <c r="GD61" s="6">
        <f t="shared" si="721"/>
        <v>0</v>
      </c>
      <c r="GE61" s="6">
        <f t="shared" si="721"/>
        <v>0</v>
      </c>
      <c r="GF61" s="6">
        <f t="shared" si="721"/>
        <v>0</v>
      </c>
      <c r="GG61" s="6">
        <f t="shared" si="721"/>
        <v>0</v>
      </c>
      <c r="GH61" s="6">
        <f t="shared" si="721"/>
        <v>0</v>
      </c>
      <c r="GI61" s="6">
        <f t="shared" si="721"/>
        <v>0</v>
      </c>
      <c r="GJ61" s="6">
        <f t="shared" si="721"/>
        <v>0</v>
      </c>
      <c r="GK61" s="6">
        <f t="shared" si="721"/>
        <v>0</v>
      </c>
      <c r="GL61" s="6">
        <f t="shared" si="721"/>
        <v>0</v>
      </c>
      <c r="GM61" s="6">
        <f t="shared" si="721"/>
        <v>0</v>
      </c>
      <c r="GN61" s="8">
        <f t="shared" si="722"/>
        <v>0</v>
      </c>
    </row>
    <row r="62" spans="2:196" ht="15" x14ac:dyDescent="0.25">
      <c r="B62" s="12" t="s">
        <v>126</v>
      </c>
      <c r="C62" s="16">
        <f>SUM(C58:C61)</f>
        <v>0</v>
      </c>
      <c r="D62" s="16"/>
      <c r="E62" s="16"/>
      <c r="F62" s="12"/>
      <c r="G62" s="12"/>
      <c r="H62" s="13"/>
      <c r="I62" s="13">
        <f t="shared" ref="I62:U62" si="723">SUM(I58:I61)</f>
        <v>0</v>
      </c>
      <c r="J62" s="13">
        <f t="shared" si="723"/>
        <v>0</v>
      </c>
      <c r="K62" s="13">
        <f t="shared" si="723"/>
        <v>0</v>
      </c>
      <c r="L62" s="13">
        <f t="shared" si="723"/>
        <v>0</v>
      </c>
      <c r="M62" s="13">
        <f t="shared" si="723"/>
        <v>0</v>
      </c>
      <c r="N62" s="13">
        <f t="shared" si="723"/>
        <v>0</v>
      </c>
      <c r="O62" s="13">
        <f t="shared" si="723"/>
        <v>0</v>
      </c>
      <c r="P62" s="13">
        <f t="shared" si="723"/>
        <v>0</v>
      </c>
      <c r="Q62" s="13">
        <f t="shared" si="723"/>
        <v>0</v>
      </c>
      <c r="R62" s="13">
        <f t="shared" si="723"/>
        <v>0</v>
      </c>
      <c r="S62" s="13">
        <f t="shared" si="723"/>
        <v>0</v>
      </c>
      <c r="T62" s="13">
        <f t="shared" si="723"/>
        <v>0</v>
      </c>
      <c r="U62" s="13">
        <f t="shared" si="723"/>
        <v>0</v>
      </c>
      <c r="AP62" s="8">
        <f t="shared" ref="AP62:BB62" si="724">SUM(AP58:AP61)</f>
        <v>0</v>
      </c>
      <c r="AQ62" s="8">
        <f t="shared" si="724"/>
        <v>0</v>
      </c>
      <c r="AR62" s="8">
        <f t="shared" si="724"/>
        <v>0</v>
      </c>
      <c r="AS62" s="8">
        <f t="shared" si="724"/>
        <v>0</v>
      </c>
      <c r="AT62" s="8">
        <f t="shared" si="724"/>
        <v>0</v>
      </c>
      <c r="AU62" s="8">
        <f t="shared" si="724"/>
        <v>0</v>
      </c>
      <c r="AV62" s="8">
        <f t="shared" si="724"/>
        <v>0</v>
      </c>
      <c r="AW62" s="8">
        <f t="shared" si="724"/>
        <v>0</v>
      </c>
      <c r="AX62" s="8">
        <f t="shared" si="724"/>
        <v>0</v>
      </c>
      <c r="AY62" s="8">
        <f t="shared" si="724"/>
        <v>0</v>
      </c>
      <c r="AZ62" s="8">
        <f t="shared" si="724"/>
        <v>0</v>
      </c>
      <c r="BA62" s="8">
        <f t="shared" si="724"/>
        <v>0</v>
      </c>
      <c r="BB62" s="8">
        <f t="shared" si="724"/>
        <v>0</v>
      </c>
      <c r="BC62" s="73">
        <f>SUM(AP62:AY62)</f>
        <v>0</v>
      </c>
      <c r="CI62" s="30"/>
      <c r="CV62" s="47" t="str">
        <f>B62</f>
        <v>Sum</v>
      </c>
      <c r="CW62" s="73">
        <f t="shared" ref="CW62:DJ62" si="725">SUM(CW58:CW61)</f>
        <v>0</v>
      </c>
      <c r="CX62" s="73">
        <f t="shared" si="725"/>
        <v>0</v>
      </c>
      <c r="CY62" s="73">
        <f t="shared" si="725"/>
        <v>0</v>
      </c>
      <c r="CZ62" s="73">
        <f t="shared" si="725"/>
        <v>0</v>
      </c>
      <c r="DA62" s="73">
        <f t="shared" si="725"/>
        <v>0</v>
      </c>
      <c r="DB62" s="73">
        <f t="shared" si="725"/>
        <v>0</v>
      </c>
      <c r="DC62" s="73">
        <f t="shared" si="725"/>
        <v>0</v>
      </c>
      <c r="DD62" s="73">
        <f t="shared" si="725"/>
        <v>0</v>
      </c>
      <c r="DE62" s="73">
        <f t="shared" si="725"/>
        <v>0</v>
      </c>
      <c r="DF62" s="73">
        <f t="shared" si="725"/>
        <v>0</v>
      </c>
      <c r="DG62" s="73">
        <f t="shared" si="725"/>
        <v>0</v>
      </c>
      <c r="DH62" s="73">
        <f t="shared" si="725"/>
        <v>0</v>
      </c>
      <c r="DI62" s="73">
        <f t="shared" si="725"/>
        <v>0</v>
      </c>
      <c r="DJ62" s="73">
        <f t="shared" si="725"/>
        <v>0</v>
      </c>
      <c r="DM62" s="47" t="str">
        <f t="shared" si="712"/>
        <v>Sum</v>
      </c>
      <c r="DN62" s="6">
        <f t="shared" si="713"/>
        <v>0</v>
      </c>
      <c r="DO62" s="6">
        <f t="shared" si="713"/>
        <v>0</v>
      </c>
      <c r="DP62" s="6">
        <f t="shared" si="713"/>
        <v>0</v>
      </c>
      <c r="DQ62" s="6">
        <f t="shared" si="713"/>
        <v>0</v>
      </c>
      <c r="DR62" s="6">
        <f t="shared" si="713"/>
        <v>0</v>
      </c>
      <c r="DS62" s="6">
        <f t="shared" si="713"/>
        <v>0</v>
      </c>
      <c r="DT62" s="6">
        <f t="shared" si="713"/>
        <v>0</v>
      </c>
      <c r="DU62" s="6">
        <f t="shared" si="713"/>
        <v>0</v>
      </c>
      <c r="DV62" s="6">
        <f t="shared" si="713"/>
        <v>0</v>
      </c>
      <c r="DW62" s="6">
        <f t="shared" si="713"/>
        <v>0</v>
      </c>
      <c r="DX62" s="6">
        <f t="shared" si="713"/>
        <v>0</v>
      </c>
      <c r="DY62" s="6">
        <f t="shared" si="713"/>
        <v>0</v>
      </c>
      <c r="DZ62" s="6">
        <f t="shared" si="713"/>
        <v>0</v>
      </c>
      <c r="EA62" s="8">
        <f t="shared" si="714"/>
        <v>0</v>
      </c>
      <c r="EC62" s="47" t="str">
        <f t="shared" si="58"/>
        <v>Sum</v>
      </c>
      <c r="ED62" s="6">
        <f t="shared" si="715"/>
        <v>0</v>
      </c>
      <c r="EE62" s="6">
        <f t="shared" si="715"/>
        <v>0</v>
      </c>
      <c r="EF62" s="6">
        <f t="shared" si="715"/>
        <v>0</v>
      </c>
      <c r="EG62" s="6">
        <f t="shared" si="715"/>
        <v>0</v>
      </c>
      <c r="EH62" s="6">
        <f t="shared" si="715"/>
        <v>0</v>
      </c>
      <c r="EI62" s="6">
        <f t="shared" si="715"/>
        <v>0</v>
      </c>
      <c r="EJ62" s="6">
        <f t="shared" si="715"/>
        <v>0</v>
      </c>
      <c r="EK62" s="6">
        <f t="shared" si="715"/>
        <v>0</v>
      </c>
      <c r="EL62" s="6">
        <f t="shared" si="715"/>
        <v>0</v>
      </c>
      <c r="EM62" s="6">
        <f t="shared" si="715"/>
        <v>0</v>
      </c>
      <c r="EN62" s="6">
        <f t="shared" si="715"/>
        <v>0</v>
      </c>
      <c r="EO62" s="6">
        <f t="shared" si="715"/>
        <v>0</v>
      </c>
      <c r="EP62" s="6">
        <f t="shared" si="715"/>
        <v>0</v>
      </c>
      <c r="EQ62" s="8">
        <f t="shared" si="716"/>
        <v>0</v>
      </c>
      <c r="ES62" s="47" t="str">
        <f t="shared" si="60"/>
        <v>Sum</v>
      </c>
      <c r="ET62" s="6">
        <f t="shared" si="717"/>
        <v>0</v>
      </c>
      <c r="EU62" s="6">
        <f t="shared" si="717"/>
        <v>0</v>
      </c>
      <c r="EV62" s="6">
        <f t="shared" si="717"/>
        <v>0</v>
      </c>
      <c r="EW62" s="6">
        <f t="shared" si="717"/>
        <v>0</v>
      </c>
      <c r="EX62" s="6">
        <f t="shared" si="717"/>
        <v>0</v>
      </c>
      <c r="EY62" s="6">
        <f t="shared" si="717"/>
        <v>0</v>
      </c>
      <c r="EZ62" s="6">
        <f t="shared" si="717"/>
        <v>0</v>
      </c>
      <c r="FA62" s="6">
        <f t="shared" si="717"/>
        <v>0</v>
      </c>
      <c r="FB62" s="6">
        <f t="shared" si="717"/>
        <v>0</v>
      </c>
      <c r="FC62" s="6">
        <f t="shared" si="717"/>
        <v>0</v>
      </c>
      <c r="FD62" s="6">
        <f t="shared" si="717"/>
        <v>0</v>
      </c>
      <c r="FE62" s="6">
        <f t="shared" si="717"/>
        <v>0</v>
      </c>
      <c r="FF62" s="6">
        <f t="shared" si="717"/>
        <v>0</v>
      </c>
      <c r="FG62" s="8">
        <f t="shared" si="718"/>
        <v>0</v>
      </c>
      <c r="FI62" s="47" t="str">
        <f t="shared" si="62"/>
        <v>Sum</v>
      </c>
      <c r="FJ62" s="6">
        <f t="shared" si="719"/>
        <v>0</v>
      </c>
      <c r="FK62" s="6">
        <f t="shared" si="719"/>
        <v>0</v>
      </c>
      <c r="FL62" s="6">
        <f t="shared" si="719"/>
        <v>0</v>
      </c>
      <c r="FM62" s="6">
        <f t="shared" si="719"/>
        <v>0</v>
      </c>
      <c r="FN62" s="6">
        <f t="shared" si="719"/>
        <v>0</v>
      </c>
      <c r="FO62" s="6">
        <f t="shared" si="719"/>
        <v>0</v>
      </c>
      <c r="FP62" s="6">
        <f t="shared" si="719"/>
        <v>0</v>
      </c>
      <c r="FQ62" s="6">
        <f t="shared" si="719"/>
        <v>0</v>
      </c>
      <c r="FR62" s="6">
        <f t="shared" si="719"/>
        <v>0</v>
      </c>
      <c r="FS62" s="6">
        <f t="shared" si="719"/>
        <v>0</v>
      </c>
      <c r="FT62" s="6">
        <f t="shared" si="719"/>
        <v>0</v>
      </c>
      <c r="FU62" s="6">
        <f t="shared" si="719"/>
        <v>0</v>
      </c>
      <c r="FV62" s="6">
        <f t="shared" si="719"/>
        <v>0</v>
      </c>
      <c r="FW62" s="8">
        <f t="shared" si="720"/>
        <v>0</v>
      </c>
      <c r="FZ62" s="47" t="str">
        <f t="shared" si="50"/>
        <v>Sum</v>
      </c>
      <c r="GA62" s="8">
        <f t="shared" ref="GA62:GM62" si="726">SUM(GA59:GA61)</f>
        <v>0</v>
      </c>
      <c r="GB62" s="8">
        <f t="shared" si="726"/>
        <v>0</v>
      </c>
      <c r="GC62" s="8">
        <f t="shared" si="726"/>
        <v>0</v>
      </c>
      <c r="GD62" s="8">
        <f t="shared" si="726"/>
        <v>0</v>
      </c>
      <c r="GE62" s="8">
        <f t="shared" si="726"/>
        <v>0</v>
      </c>
      <c r="GF62" s="8">
        <f t="shared" si="726"/>
        <v>0</v>
      </c>
      <c r="GG62" s="8">
        <f t="shared" si="726"/>
        <v>0</v>
      </c>
      <c r="GH62" s="8">
        <f t="shared" si="726"/>
        <v>0</v>
      </c>
      <c r="GI62" s="8">
        <f t="shared" si="726"/>
        <v>0</v>
      </c>
      <c r="GJ62" s="8">
        <f t="shared" si="726"/>
        <v>0</v>
      </c>
      <c r="GK62" s="8">
        <f t="shared" si="726"/>
        <v>0</v>
      </c>
      <c r="GL62" s="8">
        <f t="shared" si="726"/>
        <v>0</v>
      </c>
      <c r="GM62" s="8">
        <f t="shared" si="726"/>
        <v>0</v>
      </c>
      <c r="GN62" s="8">
        <f t="shared" si="722"/>
        <v>0</v>
      </c>
    </row>
    <row r="63" spans="2:196" customFormat="1" x14ac:dyDescent="0.2"/>
    <row r="64" spans="2:196" customFormat="1" ht="13.5" thickBot="1" x14ac:dyDescent="0.25"/>
    <row r="65" spans="2:197" customFormat="1" ht="18" x14ac:dyDescent="0.25">
      <c r="B65" s="551" t="s">
        <v>127</v>
      </c>
      <c r="C65" s="552"/>
      <c r="D65" s="553"/>
    </row>
    <row r="66" spans="2:197" customFormat="1" ht="18.75" x14ac:dyDescent="0.3">
      <c r="B66" s="554"/>
      <c r="C66" s="555" t="s">
        <v>128</v>
      </c>
      <c r="D66" s="555" t="s">
        <v>129</v>
      </c>
      <c r="F66" s="2"/>
      <c r="H66" s="2"/>
      <c r="I66" s="2"/>
    </row>
    <row r="67" spans="2:197" customFormat="1" ht="15.75" customHeight="1" x14ac:dyDescent="0.25">
      <c r="B67" s="556" t="s">
        <v>130</v>
      </c>
      <c r="C67" s="557" t="e">
        <f>VLOOKUP(Registrering!B28,Tabeller!G114:I116,3,0)</f>
        <v>#N/A</v>
      </c>
      <c r="D67" s="558"/>
      <c r="F67" s="547"/>
      <c r="H67" s="44"/>
      <c r="I67" s="21"/>
      <c r="J67" s="671"/>
      <c r="K67" s="226"/>
    </row>
    <row r="68" spans="2:197" customFormat="1" ht="15.75" customHeight="1" x14ac:dyDescent="0.25">
      <c r="B68" s="559" t="s">
        <v>131</v>
      </c>
      <c r="C68" s="560">
        <f>D10+D35</f>
        <v>0</v>
      </c>
      <c r="D68" s="561">
        <f>E10</f>
        <v>0</v>
      </c>
      <c r="F68" s="645"/>
      <c r="G68" s="549"/>
      <c r="H68" s="550"/>
      <c r="I68" s="669"/>
      <c r="J68" s="32"/>
      <c r="L68" s="669"/>
    </row>
    <row r="69" spans="2:197" customFormat="1" ht="15.75" customHeight="1" x14ac:dyDescent="0.25">
      <c r="B69" s="559" t="s">
        <v>132</v>
      </c>
      <c r="C69" s="560">
        <f>D19</f>
        <v>0</v>
      </c>
      <c r="D69" s="561">
        <f>E19</f>
        <v>0</v>
      </c>
      <c r="F69" s="548"/>
      <c r="G69" s="549"/>
      <c r="H69" s="550"/>
      <c r="I69" s="669"/>
      <c r="J69" s="32"/>
      <c r="L69" s="670"/>
    </row>
    <row r="70" spans="2:197" ht="18" customHeight="1" x14ac:dyDescent="0.3">
      <c r="B70" s="562" t="s">
        <v>109</v>
      </c>
      <c r="C70" s="563">
        <f>D55-D54</f>
        <v>0</v>
      </c>
      <c r="D70" s="564"/>
      <c r="F70" s="548"/>
      <c r="G70" s="89"/>
      <c r="H70" s="550"/>
      <c r="I70" s="669"/>
      <c r="J70" s="32"/>
      <c r="L70" s="32"/>
      <c r="CJ70" s="30"/>
      <c r="CW70" s="47" t="s">
        <v>14</v>
      </c>
      <c r="CX70" s="73">
        <f>-(AP10+AP19+AP35)*(1+Registrering!$I$28)+CW55</f>
        <v>0</v>
      </c>
      <c r="CY70" s="73">
        <f>-(AQ10+AQ19+AQ35)*(1+Registrering!$I$28)+CX55</f>
        <v>0</v>
      </c>
      <c r="CZ70" s="73">
        <f>-(AR10+AR19+AR35)*(1+Registrering!$I$28)+CY55</f>
        <v>0</v>
      </c>
      <c r="DA70" s="73">
        <f>-(AS10+AS19+AS35)*(1+Registrering!$I$28)+CZ55</f>
        <v>0</v>
      </c>
      <c r="DB70" s="73">
        <f>-(AT10+AT19+AT35)*(1+Registrering!$I$28)+DA55</f>
        <v>0</v>
      </c>
      <c r="DC70" s="73">
        <f>-(AU10+AU19+AU35)*(1+Registrering!$I$28)+DB55</f>
        <v>0</v>
      </c>
      <c r="DD70" s="73">
        <f>-(AV10+AV19+AV35)*(1+Registrering!$I$28)+DC55</f>
        <v>0</v>
      </c>
      <c r="DE70" s="73">
        <f>-(AW10+AW19+AW35)*(1+Registrering!$I$28)+DD55</f>
        <v>0</v>
      </c>
      <c r="DF70" s="73">
        <f>-(AX10+AX19+AX35)*(1+Registrering!$I$28)+DE55</f>
        <v>0</v>
      </c>
      <c r="DG70" s="73">
        <f>-(AY10+AY19+AY35)*(1+Registrering!$I$28)+DF55</f>
        <v>0</v>
      </c>
      <c r="DH70" s="73">
        <f>-(AZ10+AZ19+AZ35)*(1+Registrering!$I$28)+DG55</f>
        <v>0</v>
      </c>
      <c r="DI70" s="73">
        <f>-(BA10+BA19+BA35)*(1+Registrering!$I$28)+DH55</f>
        <v>0</v>
      </c>
      <c r="DJ70" s="73">
        <f>-(BB10+BB19+BB35)*(1+Registrering!$I$28)+DI55</f>
        <v>0</v>
      </c>
      <c r="DK70" s="73">
        <f t="shared" ref="DK70" si="727">SUM(CX70:DJ70)</f>
        <v>0</v>
      </c>
      <c r="DN70" s="47"/>
      <c r="DO70" s="30"/>
      <c r="DP70" s="30"/>
      <c r="DQ70" s="30"/>
      <c r="DR70" s="30"/>
      <c r="DS70" s="30"/>
      <c r="DT70" s="30"/>
      <c r="DU70" s="30"/>
      <c r="DV70" s="30"/>
      <c r="DW70" s="30"/>
      <c r="DX70" s="30"/>
      <c r="DY70" s="30"/>
      <c r="DZ70" s="30"/>
      <c r="EA70" s="30"/>
      <c r="EB70" s="30"/>
      <c r="ED70" s="47"/>
      <c r="EE70" s="30"/>
      <c r="EF70" s="30"/>
      <c r="EG70" s="30"/>
      <c r="EH70" s="30"/>
      <c r="EI70" s="30"/>
      <c r="EJ70" s="30"/>
      <c r="EK70" s="30"/>
      <c r="EL70" s="30"/>
      <c r="EM70" s="30"/>
      <c r="EN70" s="30"/>
      <c r="EO70" s="30"/>
      <c r="EP70" s="30"/>
      <c r="EQ70" s="30"/>
      <c r="ER70" s="30"/>
      <c r="ET70" s="47"/>
      <c r="EU70" s="30"/>
      <c r="EV70" s="30"/>
      <c r="EW70" s="30"/>
      <c r="EX70" s="30"/>
      <c r="EY70" s="30"/>
      <c r="EZ70" s="30"/>
      <c r="FA70" s="30"/>
      <c r="FB70" s="30"/>
      <c r="FC70" s="30"/>
      <c r="FD70" s="30"/>
      <c r="FE70" s="30"/>
      <c r="FF70" s="30"/>
      <c r="FG70" s="30"/>
      <c r="FH70" s="30"/>
      <c r="FJ70" s="47"/>
      <c r="FK70" s="30"/>
      <c r="FL70" s="30"/>
      <c r="FM70" s="30"/>
      <c r="FN70" s="30"/>
      <c r="FO70" s="30"/>
      <c r="FP70" s="30"/>
      <c r="FQ70" s="30"/>
      <c r="FR70" s="30"/>
      <c r="FS70" s="30"/>
      <c r="FT70" s="30"/>
      <c r="FU70" s="30"/>
      <c r="FV70" s="30"/>
      <c r="FW70" s="30"/>
      <c r="FX70" s="30"/>
      <c r="GA70" s="47"/>
      <c r="GB70" s="30"/>
      <c r="GC70" s="30"/>
      <c r="GD70" s="30"/>
      <c r="GE70" s="30"/>
      <c r="GF70" s="30"/>
      <c r="GG70" s="30"/>
      <c r="GH70" s="30"/>
      <c r="GI70" s="30"/>
      <c r="GJ70" s="30"/>
      <c r="GK70" s="30"/>
      <c r="GL70" s="30"/>
      <c r="GM70" s="30"/>
      <c r="GN70" s="30"/>
      <c r="GO70" s="30"/>
    </row>
    <row r="71" spans="2:197" ht="18" customHeight="1" x14ac:dyDescent="0.3">
      <c r="B71" s="565" t="s">
        <v>133</v>
      </c>
      <c r="C71" s="566" t="e">
        <f>C67-C68-C69-C70</f>
        <v>#N/A</v>
      </c>
      <c r="D71" s="567"/>
      <c r="I71" s="32"/>
      <c r="J71" s="32"/>
      <c r="L71" s="32"/>
      <c r="CJ71" s="30"/>
      <c r="CW71" s="47"/>
      <c r="CX71" s="73"/>
      <c r="CY71" s="73"/>
      <c r="CZ71" s="73"/>
      <c r="DA71" s="73"/>
      <c r="DB71" s="73"/>
      <c r="DC71" s="73"/>
      <c r="DD71" s="73"/>
      <c r="DE71" s="73"/>
      <c r="DF71" s="73"/>
      <c r="DG71" s="73"/>
      <c r="DH71" s="73"/>
      <c r="DI71" s="73"/>
      <c r="DJ71" s="73"/>
      <c r="DK71" s="73"/>
      <c r="DN71" s="47"/>
      <c r="DO71" s="30"/>
      <c r="DP71" s="30"/>
      <c r="DQ71" s="30"/>
      <c r="DR71" s="30"/>
      <c r="DS71" s="30"/>
      <c r="DT71" s="30"/>
      <c r="DU71" s="30"/>
      <c r="DV71" s="30"/>
      <c r="DW71" s="30"/>
      <c r="DX71" s="30"/>
      <c r="DY71" s="30"/>
      <c r="DZ71" s="30"/>
      <c r="EA71" s="30"/>
      <c r="EB71" s="30"/>
      <c r="ED71" s="47"/>
      <c r="EE71" s="30"/>
      <c r="EF71" s="30"/>
      <c r="EG71" s="30"/>
      <c r="EH71" s="30"/>
      <c r="EI71" s="30"/>
      <c r="EJ71" s="30"/>
      <c r="EK71" s="30"/>
      <c r="EL71" s="30"/>
      <c r="EM71" s="30"/>
      <c r="EN71" s="30"/>
      <c r="EO71" s="30"/>
      <c r="EP71" s="30"/>
      <c r="EQ71" s="30"/>
      <c r="ER71" s="30"/>
      <c r="ET71" s="47"/>
      <c r="EU71" s="30"/>
      <c r="EV71" s="30"/>
      <c r="EW71" s="30"/>
      <c r="EX71" s="30"/>
      <c r="EY71" s="30"/>
      <c r="EZ71" s="30"/>
      <c r="FA71" s="30"/>
      <c r="FB71" s="30"/>
      <c r="FC71" s="30"/>
      <c r="FD71" s="30"/>
      <c r="FE71" s="30"/>
      <c r="FF71" s="30"/>
      <c r="FG71" s="30"/>
      <c r="FH71" s="30"/>
      <c r="FJ71" s="47"/>
      <c r="FK71" s="30"/>
      <c r="FL71" s="30"/>
      <c r="FM71" s="30"/>
      <c r="FN71" s="30"/>
      <c r="FO71" s="30"/>
      <c r="FP71" s="30"/>
      <c r="FQ71" s="30"/>
      <c r="FR71" s="30"/>
      <c r="FS71" s="30"/>
      <c r="FT71" s="30"/>
      <c r="FU71" s="30"/>
      <c r="FV71" s="30"/>
      <c r="FW71" s="30"/>
      <c r="FX71" s="30"/>
      <c r="GA71" s="47"/>
      <c r="GB71" s="30"/>
      <c r="GC71" s="30"/>
      <c r="GD71" s="30"/>
      <c r="GE71" s="30"/>
      <c r="GF71" s="30"/>
      <c r="GG71" s="30"/>
      <c r="GH71" s="30"/>
      <c r="GI71" s="30"/>
      <c r="GJ71" s="30"/>
      <c r="GK71" s="30"/>
      <c r="GL71" s="30"/>
      <c r="GM71" s="30"/>
      <c r="GN71" s="30"/>
      <c r="GO71" s="30"/>
    </row>
    <row r="72" spans="2:197" ht="14.25" customHeight="1" x14ac:dyDescent="0.3">
      <c r="B72" s="568"/>
      <c r="C72" s="243"/>
      <c r="D72" s="567"/>
      <c r="CJ72" s="30"/>
      <c r="CW72" s="47"/>
      <c r="CX72" s="73"/>
      <c r="CY72" s="73"/>
      <c r="CZ72" s="73"/>
      <c r="DA72" s="73"/>
      <c r="DB72" s="73"/>
      <c r="DC72" s="73"/>
      <c r="DD72" s="73"/>
      <c r="DE72" s="73"/>
      <c r="DF72" s="73"/>
      <c r="DG72" s="73"/>
      <c r="DH72" s="73"/>
      <c r="DI72" s="73"/>
      <c r="DJ72" s="73"/>
      <c r="DK72" s="73"/>
      <c r="DN72" s="47"/>
      <c r="DO72" s="30"/>
      <c r="DP72" s="30"/>
      <c r="DQ72" s="30"/>
      <c r="DR72" s="30"/>
      <c r="DS72" s="30"/>
      <c r="DT72" s="30"/>
      <c r="DU72" s="30"/>
      <c r="DV72" s="30"/>
      <c r="DW72" s="30"/>
      <c r="DX72" s="30"/>
      <c r="DY72" s="30"/>
      <c r="DZ72" s="30"/>
      <c r="EA72" s="30"/>
      <c r="EB72" s="30"/>
      <c r="ED72" s="47"/>
      <c r="EE72" s="30"/>
      <c r="EF72" s="30"/>
      <c r="EG72" s="30"/>
      <c r="EH72" s="30"/>
      <c r="EI72" s="30"/>
      <c r="EJ72" s="30"/>
      <c r="EK72" s="30"/>
      <c r="EL72" s="30"/>
      <c r="EM72" s="30"/>
      <c r="EN72" s="30"/>
      <c r="EO72" s="30"/>
      <c r="EP72" s="30"/>
      <c r="EQ72" s="30"/>
      <c r="ER72" s="30"/>
      <c r="ET72" s="47"/>
      <c r="EU72" s="30"/>
      <c r="EV72" s="30"/>
      <c r="EW72" s="30"/>
      <c r="EX72" s="30"/>
      <c r="EY72" s="30"/>
      <c r="EZ72" s="30"/>
      <c r="FA72" s="30"/>
      <c r="FB72" s="30"/>
      <c r="FC72" s="30"/>
      <c r="FD72" s="30"/>
      <c r="FE72" s="30"/>
      <c r="FF72" s="30"/>
      <c r="FG72" s="30"/>
      <c r="FH72" s="30"/>
      <c r="FJ72" s="47"/>
      <c r="FK72" s="30"/>
      <c r="FL72" s="30"/>
      <c r="FM72" s="30"/>
      <c r="FN72" s="30"/>
      <c r="FO72" s="30"/>
      <c r="FP72" s="30"/>
      <c r="FQ72" s="30"/>
      <c r="FR72" s="30"/>
      <c r="FS72" s="30"/>
      <c r="FT72" s="30"/>
      <c r="FU72" s="30"/>
      <c r="FV72" s="30"/>
      <c r="FW72" s="30"/>
      <c r="FX72" s="30"/>
      <c r="GA72" s="47"/>
      <c r="GB72" s="30"/>
      <c r="GC72" s="30"/>
      <c r="GD72" s="30"/>
      <c r="GE72" s="30"/>
      <c r="GF72" s="30"/>
      <c r="GG72" s="30"/>
      <c r="GH72" s="30"/>
      <c r="GI72" s="30"/>
      <c r="GJ72" s="30"/>
      <c r="GK72" s="30"/>
      <c r="GL72" s="30"/>
      <c r="GM72" s="30"/>
      <c r="GN72" s="30"/>
      <c r="GO72" s="30"/>
    </row>
    <row r="73" spans="2:197" ht="18.75" x14ac:dyDescent="0.3">
      <c r="B73" s="559" t="s">
        <v>134</v>
      </c>
      <c r="C73" s="244"/>
      <c r="D73" s="567"/>
      <c r="O73" s="32"/>
      <c r="R73" s="32"/>
      <c r="S73"/>
      <c r="T73" s="32"/>
      <c r="BF73" s="213"/>
      <c r="BG73" s="213"/>
      <c r="BH73" s="213"/>
      <c r="BI73" s="213"/>
      <c r="BJ73" s="213"/>
      <c r="BK73" s="213"/>
      <c r="BL73" s="213"/>
      <c r="BM73" s="213"/>
      <c r="BN73" s="213"/>
      <c r="BO73" s="213"/>
      <c r="BP73" s="213"/>
      <c r="BQ73" s="213"/>
      <c r="BR73" s="213"/>
      <c r="BS73" s="110"/>
      <c r="CK73" s="30"/>
      <c r="DO73" s="47"/>
      <c r="EE73" s="47"/>
      <c r="EU73" s="47"/>
      <c r="FK73" s="47"/>
      <c r="GB73" s="47"/>
    </row>
    <row r="74" spans="2:197" ht="18.75" x14ac:dyDescent="0.3">
      <c r="B74" s="568"/>
      <c r="C74" s="244"/>
      <c r="D74" s="567"/>
      <c r="O74" s="32"/>
      <c r="R74" s="32"/>
      <c r="S74"/>
      <c r="T74" s="32"/>
      <c r="BF74" s="213"/>
      <c r="BG74" s="213"/>
      <c r="BH74" s="213"/>
      <c r="BI74" s="213"/>
      <c r="BJ74" s="213"/>
      <c r="BK74" s="213"/>
      <c r="BL74" s="213"/>
      <c r="BM74" s="213"/>
      <c r="BN74" s="213"/>
      <c r="BO74" s="213"/>
      <c r="BP74" s="213"/>
      <c r="BQ74" s="213"/>
      <c r="BR74" s="213"/>
      <c r="BS74" s="110"/>
      <c r="CK74" s="30"/>
      <c r="DO74" s="47"/>
      <c r="EE74" s="47"/>
      <c r="EU74" s="47"/>
      <c r="FK74" s="47"/>
      <c r="GB74" s="47"/>
    </row>
    <row r="75" spans="2:197" ht="18.75" x14ac:dyDescent="0.3">
      <c r="B75" s="569" t="s">
        <v>135</v>
      </c>
      <c r="C75" s="570">
        <f>D19</f>
        <v>0</v>
      </c>
      <c r="D75" s="571">
        <f>E19</f>
        <v>0</v>
      </c>
      <c r="O75" s="32"/>
      <c r="R75" s="32"/>
      <c r="S75"/>
      <c r="T75" s="32"/>
      <c r="BF75" s="213"/>
      <c r="BG75" s="213"/>
      <c r="BH75" s="213"/>
      <c r="BI75" s="213"/>
      <c r="BJ75" s="213"/>
      <c r="BK75" s="213"/>
      <c r="BL75" s="213"/>
      <c r="BM75" s="213"/>
      <c r="BN75" s="213"/>
      <c r="BO75" s="213"/>
      <c r="BP75" s="213"/>
      <c r="BQ75" s="213"/>
      <c r="BR75" s="213"/>
      <c r="BS75" s="110"/>
      <c r="CK75" s="30"/>
      <c r="DO75" s="47"/>
      <c r="EE75" s="47"/>
      <c r="EU75" s="47"/>
      <c r="FK75" s="47"/>
      <c r="GB75" s="47"/>
    </row>
    <row r="76" spans="2:197" ht="18.75" x14ac:dyDescent="0.3">
      <c r="B76" s="568" t="s">
        <v>136</v>
      </c>
      <c r="C76" s="572" t="e">
        <f>C71</f>
        <v>#N/A</v>
      </c>
      <c r="D76" s="573"/>
      <c r="E76" s="584" t="s">
        <v>137</v>
      </c>
      <c r="F76" s="585" t="e">
        <f>C76/(C68+C69)</f>
        <v>#N/A</v>
      </c>
      <c r="O76" s="32"/>
      <c r="R76" s="32"/>
      <c r="S76"/>
      <c r="T76" s="32"/>
      <c r="BF76" s="213"/>
      <c r="BG76" s="213"/>
      <c r="BH76" s="213"/>
      <c r="BI76" s="213"/>
      <c r="BJ76" s="213"/>
      <c r="BK76" s="213"/>
      <c r="BL76" s="213"/>
      <c r="BM76" s="213"/>
      <c r="BN76" s="213"/>
      <c r="BO76" s="213"/>
      <c r="BP76" s="213"/>
      <c r="BQ76" s="213"/>
      <c r="BR76" s="213"/>
      <c r="BS76" s="110"/>
      <c r="CK76" s="30"/>
      <c r="DO76" s="47"/>
      <c r="EE76" s="47"/>
      <c r="EU76" s="47"/>
      <c r="FK76" s="47"/>
      <c r="GB76" s="47"/>
    </row>
    <row r="77" spans="2:197" ht="18.75" x14ac:dyDescent="0.3">
      <c r="B77" s="574" t="s">
        <v>138</v>
      </c>
      <c r="C77" s="575">
        <f>D53</f>
        <v>0</v>
      </c>
      <c r="D77" s="564"/>
      <c r="E77" s="584" t="s">
        <v>139</v>
      </c>
      <c r="F77" s="585" t="e">
        <f>C78/C67</f>
        <v>#N/A</v>
      </c>
      <c r="O77" s="32"/>
      <c r="R77" s="32"/>
      <c r="S77"/>
      <c r="T77" s="32"/>
      <c r="BF77" s="213"/>
      <c r="BG77" s="213"/>
      <c r="BH77" s="213"/>
      <c r="BI77" s="213"/>
      <c r="BJ77" s="213"/>
      <c r="BK77" s="213"/>
      <c r="BL77" s="213"/>
      <c r="BM77" s="213"/>
      <c r="BN77" s="213"/>
      <c r="BO77" s="213"/>
      <c r="BP77" s="213"/>
      <c r="BQ77" s="213"/>
      <c r="BR77" s="213"/>
      <c r="BS77" s="110"/>
      <c r="CK77" s="30"/>
      <c r="DO77" s="47"/>
      <c r="EE77" s="47"/>
      <c r="EU77" s="47"/>
      <c r="FK77" s="47"/>
      <c r="GB77" s="47"/>
    </row>
    <row r="78" spans="2:197" ht="24" customHeight="1" x14ac:dyDescent="0.3">
      <c r="B78" s="576" t="s">
        <v>140</v>
      </c>
      <c r="C78" s="577" t="e">
        <f>C75+C76+C77</f>
        <v>#N/A</v>
      </c>
      <c r="D78" s="567"/>
      <c r="O78" s="32"/>
      <c r="R78" s="32"/>
      <c r="S78"/>
      <c r="T78" s="32"/>
      <c r="BF78" s="213"/>
      <c r="BG78" s="213"/>
      <c r="BH78" s="213"/>
      <c r="BI78" s="213"/>
      <c r="BJ78" s="213"/>
      <c r="BK78" s="213"/>
      <c r="BL78" s="213"/>
      <c r="BM78" s="213"/>
      <c r="BN78" s="213"/>
      <c r="BO78" s="213"/>
      <c r="BP78" s="213"/>
      <c r="BQ78" s="213"/>
      <c r="BR78" s="213"/>
      <c r="BS78" s="110"/>
      <c r="CK78" s="30"/>
      <c r="DO78" s="47"/>
      <c r="EE78" s="47"/>
      <c r="EU78" s="47"/>
      <c r="FK78" s="47"/>
      <c r="GB78" s="47"/>
    </row>
    <row r="79" spans="2:197" ht="18.75" x14ac:dyDescent="0.3">
      <c r="B79" s="568"/>
      <c r="C79" s="244"/>
      <c r="D79" s="567"/>
      <c r="O79" s="32"/>
      <c r="R79" s="32"/>
      <c r="S79"/>
      <c r="T79" s="32"/>
      <c r="BF79" s="213"/>
      <c r="BG79" s="213"/>
      <c r="BH79" s="213"/>
      <c r="BI79" s="213"/>
      <c r="BJ79" s="213"/>
      <c r="BK79" s="213"/>
      <c r="BL79" s="213"/>
      <c r="BM79" s="213"/>
      <c r="BN79" s="213"/>
      <c r="BO79" s="213"/>
      <c r="BP79" s="213"/>
      <c r="BQ79" s="213"/>
      <c r="BR79" s="213"/>
      <c r="BS79" s="110"/>
      <c r="CK79" s="30"/>
      <c r="DO79" s="47"/>
      <c r="EE79" s="47"/>
      <c r="EU79" s="47"/>
      <c r="FK79" s="47"/>
      <c r="GB79" s="47"/>
    </row>
    <row r="80" spans="2:197" ht="18.75" x14ac:dyDescent="0.3">
      <c r="B80" s="578" t="s">
        <v>141</v>
      </c>
      <c r="C80" s="243">
        <f>D28</f>
        <v>0</v>
      </c>
      <c r="D80" s="579">
        <f>E28</f>
        <v>0</v>
      </c>
      <c r="F80"/>
      <c r="G80"/>
      <c r="M80" s="368"/>
      <c r="Q80"/>
      <c r="R80"/>
      <c r="S80"/>
      <c r="T80"/>
      <c r="BF80" s="66"/>
      <c r="BG80" s="66"/>
      <c r="BH80" s="66"/>
      <c r="BI80" s="66"/>
      <c r="BJ80" s="66"/>
      <c r="BK80" s="66"/>
      <c r="BL80" s="66"/>
      <c r="BM80" s="66"/>
      <c r="BN80" s="66"/>
      <c r="BO80" s="66"/>
      <c r="BP80" s="66"/>
      <c r="BQ80" s="66"/>
      <c r="BR80" s="66"/>
      <c r="CK80" s="30"/>
      <c r="CX80" s="27" t="s">
        <v>96</v>
      </c>
      <c r="CY80" s="22">
        <f t="shared" ref="CY80:DK83" si="728">SUMIF($CV$4:$CV$18,$CX80,CW$4:CW$18)</f>
        <v>0</v>
      </c>
      <c r="CZ80" s="22">
        <f t="shared" si="728"/>
        <v>0</v>
      </c>
      <c r="DA80" s="22">
        <f t="shared" si="728"/>
        <v>0</v>
      </c>
      <c r="DB80" s="22">
        <f t="shared" si="728"/>
        <v>0</v>
      </c>
      <c r="DC80" s="22">
        <f t="shared" si="728"/>
        <v>0</v>
      </c>
      <c r="DD80" s="22">
        <f t="shared" si="728"/>
        <v>0</v>
      </c>
      <c r="DE80" s="22">
        <f t="shared" si="728"/>
        <v>0</v>
      </c>
      <c r="DF80" s="22">
        <f t="shared" si="728"/>
        <v>0</v>
      </c>
      <c r="DG80" s="22">
        <f t="shared" si="728"/>
        <v>0</v>
      </c>
      <c r="DH80" s="22">
        <f t="shared" si="728"/>
        <v>0</v>
      </c>
      <c r="DI80" s="22">
        <f t="shared" si="728"/>
        <v>0</v>
      </c>
      <c r="DJ80" s="22">
        <f t="shared" si="728"/>
        <v>0</v>
      </c>
      <c r="DK80" s="22">
        <f t="shared" si="728"/>
        <v>0</v>
      </c>
      <c r="DL80" s="22">
        <f t="shared" ref="DL80:DL83" si="729">SUM(CY80:DK80)</f>
        <v>0</v>
      </c>
      <c r="DO80" s="47"/>
      <c r="EE80" s="47"/>
      <c r="EU80" s="47"/>
      <c r="FK80" s="47"/>
      <c r="GB80" s="47"/>
    </row>
    <row r="81" spans="2:184" ht="13.5" customHeight="1" x14ac:dyDescent="0.3">
      <c r="B81" s="568" t="s">
        <v>142</v>
      </c>
      <c r="C81" s="243">
        <f>D54</f>
        <v>0</v>
      </c>
      <c r="D81" s="567"/>
      <c r="F81"/>
      <c r="G81" s="510"/>
      <c r="BF81" s="30"/>
      <c r="BG81" s="30"/>
      <c r="BH81" s="30"/>
      <c r="BI81" s="30"/>
      <c r="BJ81" s="30"/>
      <c r="BK81" s="30"/>
      <c r="BL81" s="30"/>
      <c r="BM81" s="30"/>
      <c r="BN81" s="30"/>
      <c r="BO81" s="30"/>
      <c r="BP81" s="30"/>
      <c r="BQ81" s="30"/>
      <c r="BR81" s="30"/>
      <c r="BS81" s="30"/>
      <c r="CK81" s="30"/>
      <c r="CX81" s="27" t="s">
        <v>143</v>
      </c>
      <c r="CY81" s="22">
        <f t="shared" si="728"/>
        <v>0</v>
      </c>
      <c r="CZ81" s="22">
        <f t="shared" si="728"/>
        <v>0</v>
      </c>
      <c r="DA81" s="22">
        <f t="shared" si="728"/>
        <v>0</v>
      </c>
      <c r="DB81" s="22">
        <f t="shared" si="728"/>
        <v>0</v>
      </c>
      <c r="DC81" s="22">
        <f t="shared" si="728"/>
        <v>0</v>
      </c>
      <c r="DD81" s="22">
        <f t="shared" si="728"/>
        <v>0</v>
      </c>
      <c r="DE81" s="22">
        <f t="shared" si="728"/>
        <v>0</v>
      </c>
      <c r="DF81" s="22">
        <f t="shared" si="728"/>
        <v>0</v>
      </c>
      <c r="DG81" s="22">
        <f t="shared" si="728"/>
        <v>0</v>
      </c>
      <c r="DH81" s="22">
        <f t="shared" si="728"/>
        <v>0</v>
      </c>
      <c r="DI81" s="22">
        <f t="shared" si="728"/>
        <v>0</v>
      </c>
      <c r="DJ81" s="22">
        <f t="shared" si="728"/>
        <v>0</v>
      </c>
      <c r="DK81" s="22">
        <f t="shared" si="728"/>
        <v>0</v>
      </c>
      <c r="DL81" s="22">
        <f t="shared" si="729"/>
        <v>0</v>
      </c>
      <c r="DO81" s="47"/>
      <c r="EE81" s="47"/>
      <c r="EU81" s="47"/>
      <c r="FK81" s="47"/>
      <c r="GB81" s="47"/>
    </row>
    <row r="82" spans="2:184" ht="24.75" customHeight="1" thickBot="1" x14ac:dyDescent="0.35">
      <c r="B82" s="580" t="s">
        <v>144</v>
      </c>
      <c r="C82" s="581">
        <f>D28+D54</f>
        <v>0</v>
      </c>
      <c r="D82" s="582"/>
      <c r="F82"/>
      <c r="G82"/>
      <c r="J82" s="244"/>
      <c r="BF82" s="213"/>
      <c r="BG82" s="324"/>
      <c r="BH82" s="324"/>
      <c r="BI82" s="324"/>
      <c r="BJ82" s="324"/>
      <c r="BK82" s="324"/>
      <c r="BL82" s="324"/>
      <c r="BM82" s="324"/>
      <c r="BN82" s="324"/>
      <c r="BO82" s="324"/>
      <c r="BP82" s="324"/>
      <c r="BQ82" s="324"/>
      <c r="BR82" s="324"/>
      <c r="BS82" s="30"/>
      <c r="CK82" s="30"/>
      <c r="CX82" s="27" t="s">
        <v>85</v>
      </c>
      <c r="CY82" s="22">
        <f t="shared" si="728"/>
        <v>0</v>
      </c>
      <c r="CZ82" s="22">
        <f t="shared" si="728"/>
        <v>0</v>
      </c>
      <c r="DA82" s="22">
        <f t="shared" si="728"/>
        <v>0</v>
      </c>
      <c r="DB82" s="22">
        <f t="shared" si="728"/>
        <v>0</v>
      </c>
      <c r="DC82" s="22">
        <f t="shared" si="728"/>
        <v>0</v>
      </c>
      <c r="DD82" s="22">
        <f t="shared" si="728"/>
        <v>0</v>
      </c>
      <c r="DE82" s="22">
        <f t="shared" si="728"/>
        <v>0</v>
      </c>
      <c r="DF82" s="22">
        <f t="shared" si="728"/>
        <v>0</v>
      </c>
      <c r="DG82" s="22">
        <f t="shared" si="728"/>
        <v>0</v>
      </c>
      <c r="DH82" s="22">
        <f t="shared" si="728"/>
        <v>0</v>
      </c>
      <c r="DI82" s="22">
        <f t="shared" si="728"/>
        <v>0</v>
      </c>
      <c r="DJ82" s="22">
        <f t="shared" si="728"/>
        <v>0</v>
      </c>
      <c r="DK82" s="22">
        <f t="shared" si="728"/>
        <v>0</v>
      </c>
      <c r="DL82" s="22">
        <f t="shared" si="729"/>
        <v>0</v>
      </c>
      <c r="DO82" s="47"/>
      <c r="EE82" s="47"/>
      <c r="EU82" s="47"/>
      <c r="FK82" s="47"/>
      <c r="GB82" s="47"/>
    </row>
    <row r="83" spans="2:184" x14ac:dyDescent="0.2">
      <c r="F83"/>
      <c r="G83"/>
      <c r="CK83" s="30"/>
      <c r="CX83" s="27" t="s">
        <v>145</v>
      </c>
      <c r="CY83" s="22">
        <f t="shared" si="728"/>
        <v>0</v>
      </c>
      <c r="CZ83" s="22">
        <f t="shared" si="728"/>
        <v>0</v>
      </c>
      <c r="DA83" s="22">
        <f t="shared" si="728"/>
        <v>0</v>
      </c>
      <c r="DB83" s="22">
        <f t="shared" si="728"/>
        <v>0</v>
      </c>
      <c r="DC83" s="22">
        <f t="shared" si="728"/>
        <v>0</v>
      </c>
      <c r="DD83" s="22">
        <f t="shared" si="728"/>
        <v>0</v>
      </c>
      <c r="DE83" s="22">
        <f t="shared" si="728"/>
        <v>0</v>
      </c>
      <c r="DF83" s="22">
        <f t="shared" si="728"/>
        <v>0</v>
      </c>
      <c r="DG83" s="22">
        <f t="shared" si="728"/>
        <v>0</v>
      </c>
      <c r="DH83" s="22">
        <f t="shared" si="728"/>
        <v>0</v>
      </c>
      <c r="DI83" s="22">
        <f t="shared" si="728"/>
        <v>0</v>
      </c>
      <c r="DJ83" s="22">
        <f t="shared" si="728"/>
        <v>0</v>
      </c>
      <c r="DK83" s="22">
        <f t="shared" si="728"/>
        <v>0</v>
      </c>
      <c r="DL83" s="22">
        <f t="shared" si="729"/>
        <v>0</v>
      </c>
      <c r="DO83" s="47"/>
      <c r="EE83" s="47"/>
      <c r="EU83" s="47"/>
      <c r="FK83" s="47"/>
      <c r="GB83" s="47"/>
    </row>
    <row r="84" spans="2:184" ht="15" x14ac:dyDescent="0.25">
      <c r="B84" s="587"/>
      <c r="F84"/>
      <c r="G84"/>
      <c r="I84" s="587"/>
      <c r="J84" s="32"/>
      <c r="M84" s="32"/>
      <c r="CK84" s="30"/>
      <c r="DO84" s="47"/>
      <c r="EE84" s="47"/>
      <c r="EU84" s="47"/>
      <c r="FK84" s="47"/>
      <c r="GB84" s="47"/>
    </row>
    <row r="85" spans="2:184" ht="15" x14ac:dyDescent="0.25">
      <c r="B85" s="587"/>
      <c r="F85"/>
      <c r="G85"/>
      <c r="I85" s="587"/>
      <c r="CK85" s="30"/>
      <c r="DO85" s="47"/>
      <c r="EE85" s="47"/>
      <c r="EU85" s="47"/>
      <c r="FK85" s="47"/>
      <c r="GB85" s="47"/>
    </row>
    <row r="86" spans="2:184" ht="15" x14ac:dyDescent="0.25">
      <c r="N86" s="325"/>
      <c r="DO86" s="47"/>
      <c r="EE86" s="47"/>
      <c r="EU86" s="47"/>
      <c r="FK86" s="47"/>
      <c r="GB86" s="47"/>
    </row>
    <row r="88" spans="2:184" ht="15" x14ac:dyDescent="0.25">
      <c r="B88" s="587"/>
      <c r="D88" s="263"/>
      <c r="J88" s="113"/>
      <c r="K88"/>
      <c r="L88"/>
      <c r="M88"/>
      <c r="N88"/>
    </row>
    <row r="90" spans="2:184" x14ac:dyDescent="0.2">
      <c r="B90"/>
      <c r="C90"/>
      <c r="D90"/>
      <c r="E90"/>
      <c r="F90"/>
      <c r="G90"/>
      <c r="H90"/>
      <c r="I90"/>
      <c r="J90"/>
      <c r="K90"/>
      <c r="L90"/>
    </row>
    <row r="91" spans="2:184" x14ac:dyDescent="0.2">
      <c r="B91"/>
      <c r="C91"/>
      <c r="D91"/>
      <c r="E91"/>
      <c r="F91"/>
      <c r="G91"/>
      <c r="H91"/>
      <c r="I91"/>
      <c r="J91"/>
      <c r="K91"/>
      <c r="L91"/>
    </row>
    <row r="92" spans="2:184" x14ac:dyDescent="0.2">
      <c r="B92"/>
      <c r="C92"/>
      <c r="D92"/>
      <c r="E92"/>
      <c r="F92"/>
      <c r="G92"/>
      <c r="H92"/>
      <c r="I92"/>
      <c r="J92"/>
      <c r="K92"/>
      <c r="L92"/>
    </row>
    <row r="93" spans="2:184" x14ac:dyDescent="0.2">
      <c r="B93"/>
      <c r="C93"/>
      <c r="D93"/>
      <c r="E93"/>
      <c r="F93"/>
      <c r="G93"/>
      <c r="H93"/>
      <c r="I93"/>
      <c r="J93"/>
      <c r="K93"/>
      <c r="L93"/>
    </row>
    <row r="94" spans="2:184" x14ac:dyDescent="0.2">
      <c r="B94"/>
      <c r="C94"/>
      <c r="D94"/>
      <c r="E94"/>
      <c r="F94"/>
      <c r="G94"/>
      <c r="H94"/>
      <c r="I94"/>
      <c r="J94"/>
      <c r="K94"/>
      <c r="L94"/>
    </row>
    <row r="95" spans="2:184" x14ac:dyDescent="0.2">
      <c r="B95"/>
      <c r="C95"/>
      <c r="D95"/>
      <c r="E95"/>
      <c r="F95"/>
      <c r="G95"/>
      <c r="H95"/>
      <c r="I95"/>
      <c r="J95"/>
      <c r="K95"/>
      <c r="L95"/>
    </row>
    <row r="96" spans="2:184" x14ac:dyDescent="0.2">
      <c r="B96"/>
      <c r="C96"/>
      <c r="D96"/>
      <c r="E96"/>
      <c r="F96"/>
      <c r="G96"/>
      <c r="H96"/>
      <c r="I96"/>
      <c r="J96"/>
      <c r="K96"/>
      <c r="L96"/>
    </row>
    <row r="97" spans="2:12" x14ac:dyDescent="0.2">
      <c r="B97"/>
      <c r="C97"/>
      <c r="D97"/>
      <c r="E97"/>
      <c r="F97"/>
      <c r="G97"/>
      <c r="H97"/>
      <c r="I97"/>
      <c r="J97"/>
      <c r="K97"/>
      <c r="L97"/>
    </row>
  </sheetData>
  <sheetProtection algorithmName="SHA-512" hashValue="jFiUE4+GapVuAuzP80kJidIyEAGWPIEl8pkcTu9nBHHE9gZmaljpL++jcasceohZv+imFOOSxxJT4MTSS8hTEQ==" saltValue="p8Kb19UMbmcGKzzjZ05JcQ==" spinCount="100000" sheet="1" formatCells="0" formatColumns="0" formatRows="0"/>
  <dataConsolidate/>
  <phoneticPr fontId="16" type="noConversion"/>
  <conditionalFormatting sqref="B2:B70 F63:V66 F67:H67 J67:V67 F68:I69 K68:V69">
    <cfRule type="expression" dxfId="497" priority="79" stopIfTrue="1">
      <formula>#REF!="NEI"</formula>
    </cfRule>
  </conditionalFormatting>
  <conditionalFormatting sqref="B73">
    <cfRule type="expression" dxfId="496" priority="68" stopIfTrue="1">
      <formula>#REF!="NEI"</formula>
    </cfRule>
  </conditionalFormatting>
  <conditionalFormatting sqref="B80">
    <cfRule type="expression" dxfId="495" priority="67" stopIfTrue="1">
      <formula>#REF!="NEI"</formula>
    </cfRule>
  </conditionalFormatting>
  <conditionalFormatting sqref="B84">
    <cfRule type="expression" dxfId="494" priority="3479">
      <formula>$D$21="Finansieringsandel"</formula>
    </cfRule>
  </conditionalFormatting>
  <conditionalFormatting sqref="B85">
    <cfRule type="expression" dxfId="493" priority="3480">
      <formula>$D$21="Andel"</formula>
    </cfRule>
  </conditionalFormatting>
  <conditionalFormatting sqref="B88">
    <cfRule type="expression" dxfId="492" priority="3474">
      <formula>$C$21="Andel"</formula>
    </cfRule>
  </conditionalFormatting>
  <conditionalFormatting sqref="B91">
    <cfRule type="expression" dxfId="491" priority="3484">
      <formula>$G$19="Andel"</formula>
    </cfRule>
  </conditionalFormatting>
  <conditionalFormatting sqref="C19">
    <cfRule type="expression" dxfId="490" priority="5501" stopIfTrue="1">
      <formula>#REF!="NEI"</formula>
    </cfRule>
  </conditionalFormatting>
  <conditionalFormatting sqref="C21">
    <cfRule type="expression" dxfId="489" priority="5496" stopIfTrue="1">
      <formula>#REF!="NEI"</formula>
    </cfRule>
  </conditionalFormatting>
  <conditionalFormatting sqref="C45:C55">
    <cfRule type="expression" dxfId="488" priority="1462" stopIfTrue="1">
      <formula>#REF!="NEI"</formula>
    </cfRule>
  </conditionalFormatting>
  <conditionalFormatting sqref="C57:C70">
    <cfRule type="expression" dxfId="487" priority="5487" stopIfTrue="1">
      <formula>#REF!="NEI"</formula>
    </cfRule>
  </conditionalFormatting>
  <conditionalFormatting sqref="C3:E3">
    <cfRule type="expression" dxfId="486" priority="5462" stopIfTrue="1">
      <formula>#REF!="NEI"</formula>
    </cfRule>
  </conditionalFormatting>
  <conditionalFormatting sqref="C12:E12">
    <cfRule type="expression" dxfId="485" priority="3095" stopIfTrue="1">
      <formula>#REF!="NEI"</formula>
    </cfRule>
  </conditionalFormatting>
  <conditionalFormatting sqref="C28:E28">
    <cfRule type="expression" dxfId="484" priority="5457" stopIfTrue="1">
      <formula>#REF!="NEI"</formula>
    </cfRule>
  </conditionalFormatting>
  <conditionalFormatting sqref="C30:E30">
    <cfRule type="expression" dxfId="483" priority="2363" stopIfTrue="1">
      <formula>#REF!="NEI"</formula>
    </cfRule>
  </conditionalFormatting>
  <conditionalFormatting sqref="C35:E37">
    <cfRule type="expression" dxfId="482" priority="5451" stopIfTrue="1">
      <formula>#REF!="NEI"</formula>
    </cfRule>
  </conditionalFormatting>
  <conditionalFormatting sqref="C39:E39">
    <cfRule type="expression" dxfId="481" priority="5448" stopIfTrue="1">
      <formula>#REF!="NEI"</formula>
    </cfRule>
  </conditionalFormatting>
  <conditionalFormatting sqref="C43:E43">
    <cfRule type="expression" dxfId="480" priority="5449" stopIfTrue="1">
      <formula>#REF!="NEI"</formula>
    </cfRule>
  </conditionalFormatting>
  <conditionalFormatting sqref="C10:U10">
    <cfRule type="expression" dxfId="479" priority="5460" stopIfTrue="1">
      <formula>#REF!="NEI"</formula>
    </cfRule>
  </conditionalFormatting>
  <conditionalFormatting sqref="D46:D54">
    <cfRule type="expression" dxfId="478" priority="69" stopIfTrue="1">
      <formula>#REF!="NEI"</formula>
    </cfRule>
  </conditionalFormatting>
  <conditionalFormatting sqref="D57:D69">
    <cfRule type="expression" dxfId="477" priority="5443" stopIfTrue="1">
      <formula>#REF!="NEI"</formula>
    </cfRule>
  </conditionalFormatting>
  <conditionalFormatting sqref="D45:E45">
    <cfRule type="expression" dxfId="476" priority="5452" stopIfTrue="1">
      <formula>#REF!="NEI"</formula>
    </cfRule>
  </conditionalFormatting>
  <conditionalFormatting sqref="D23:F27">
    <cfRule type="expression" dxfId="475" priority="80" stopIfTrue="1">
      <formula>#REF!="NEI"</formula>
    </cfRule>
  </conditionalFormatting>
  <conditionalFormatting sqref="D19:U21">
    <cfRule type="expression" dxfId="474" priority="3094" stopIfTrue="1">
      <formula>#REF!="NEI"</formula>
    </cfRule>
  </conditionalFormatting>
  <conditionalFormatting sqref="D55:U55">
    <cfRule type="expression" dxfId="473" priority="5481" stopIfTrue="1">
      <formula>#REF!="NEI"</formula>
    </cfRule>
  </conditionalFormatting>
  <conditionalFormatting sqref="E48:E52">
    <cfRule type="expression" dxfId="472" priority="2356" stopIfTrue="1">
      <formula>#REF!="NEI"</formula>
    </cfRule>
  </conditionalFormatting>
  <conditionalFormatting sqref="E57">
    <cfRule type="expression" dxfId="471" priority="5463" stopIfTrue="1">
      <formula>#REF!="NEI"</formula>
    </cfRule>
  </conditionalFormatting>
  <conditionalFormatting sqref="E60:E69">
    <cfRule type="expression" dxfId="470" priority="5464" stopIfTrue="1">
      <formula>#REF!="NEI"</formula>
    </cfRule>
  </conditionalFormatting>
  <conditionalFormatting sqref="F1">
    <cfRule type="expression" dxfId="469" priority="5486" stopIfTrue="1">
      <formula>#REF!="NEI"</formula>
    </cfRule>
  </conditionalFormatting>
  <conditionalFormatting sqref="F70">
    <cfRule type="expression" dxfId="468" priority="3" stopIfTrue="1">
      <formula>#REF!="NEI"</formula>
    </cfRule>
  </conditionalFormatting>
  <conditionalFormatting sqref="F93">
    <cfRule type="expression" dxfId="467" priority="3482" stopIfTrue="1">
      <formula>#REF!="NEI"</formula>
    </cfRule>
  </conditionalFormatting>
  <conditionalFormatting sqref="F11:G12 AQ63:BC69 GB63:GN69">
    <cfRule type="expression" dxfId="466" priority="5819" stopIfTrue="1">
      <formula>#REF!="NEI"</formula>
    </cfRule>
  </conditionalFormatting>
  <conditionalFormatting sqref="F28:G52">
    <cfRule type="expression" dxfId="465" priority="1464" stopIfTrue="1">
      <formula>#REF!="NEI"</formula>
    </cfRule>
  </conditionalFormatting>
  <conditionalFormatting sqref="F56:G62">
    <cfRule type="expression" dxfId="464" priority="5540" stopIfTrue="1">
      <formula>#REF!="NEI"</formula>
    </cfRule>
  </conditionalFormatting>
  <conditionalFormatting sqref="F3:H9">
    <cfRule type="expression" dxfId="463" priority="5571" stopIfTrue="1">
      <formula>#REF!="NEI"</formula>
    </cfRule>
  </conditionalFormatting>
  <conditionalFormatting sqref="F13:H18">
    <cfRule type="expression" dxfId="462" priority="97" stopIfTrue="1">
      <formula>#REF!="NEI"</formula>
    </cfRule>
  </conditionalFormatting>
  <conditionalFormatting sqref="G81">
    <cfRule type="expression" dxfId="461" priority="3471" stopIfTrue="1">
      <formula>#REF!="NEI"</formula>
    </cfRule>
  </conditionalFormatting>
  <conditionalFormatting sqref="G22:H27">
    <cfRule type="expression" dxfId="460" priority="73" stopIfTrue="1">
      <formula>#REF!="NEI"</formula>
    </cfRule>
  </conditionalFormatting>
  <conditionalFormatting sqref="H30:H34">
    <cfRule type="expression" dxfId="459" priority="115" stopIfTrue="1">
      <formula>#REF!="NEI"</formula>
    </cfRule>
  </conditionalFormatting>
  <conditionalFormatting sqref="H39:H42">
    <cfRule type="expression" dxfId="458" priority="1478" stopIfTrue="1">
      <formula>#REF!="NEI"</formula>
    </cfRule>
  </conditionalFormatting>
  <conditionalFormatting sqref="H45:H52">
    <cfRule type="expression" dxfId="457" priority="2360" stopIfTrue="1">
      <formula>#REF!="NEI"</formula>
    </cfRule>
  </conditionalFormatting>
  <conditionalFormatting sqref="H56:H61">
    <cfRule type="expression" dxfId="456" priority="5549" stopIfTrue="1">
      <formula>#REF!="NEI"</formula>
    </cfRule>
  </conditionalFormatting>
  <conditionalFormatting sqref="H68:H70">
    <cfRule type="expression" dxfId="455" priority="2" stopIfTrue="1">
      <formula>#REF!="NEI"</formula>
    </cfRule>
  </conditionalFormatting>
  <conditionalFormatting sqref="H90">
    <cfRule type="expression" dxfId="454" priority="3481">
      <formula>$H$19="Andel"</formula>
    </cfRule>
  </conditionalFormatting>
  <conditionalFormatting sqref="H29:I29">
    <cfRule type="expression" dxfId="453" priority="5734" stopIfTrue="1">
      <formula>#REF!="NEI"</formula>
    </cfRule>
  </conditionalFormatting>
  <conditionalFormatting sqref="H38:I38">
    <cfRule type="expression" dxfId="452" priority="5713" stopIfTrue="1">
      <formula>#REF!="NEI"</formula>
    </cfRule>
  </conditionalFormatting>
  <conditionalFormatting sqref="H44:I44">
    <cfRule type="expression" dxfId="451" priority="5814" stopIfTrue="1">
      <formula>#REF!="NEI"</formula>
    </cfRule>
  </conditionalFormatting>
  <conditionalFormatting sqref="H12:U12">
    <cfRule type="expression" dxfId="450" priority="5738" stopIfTrue="1">
      <formula>#REF!="NEI"</formula>
    </cfRule>
  </conditionalFormatting>
  <conditionalFormatting sqref="H28:U28">
    <cfRule type="expression" dxfId="449" priority="5764" stopIfTrue="1">
      <formula>#REF!="NEI"</formula>
    </cfRule>
  </conditionalFormatting>
  <conditionalFormatting sqref="H35:U37">
    <cfRule type="expression" dxfId="448" priority="5716" stopIfTrue="1">
      <formula>#REF!="NEI"</formula>
    </cfRule>
  </conditionalFormatting>
  <conditionalFormatting sqref="H43:U43">
    <cfRule type="expression" dxfId="447" priority="5702" stopIfTrue="1">
      <formula>#REF!="NEI"</formula>
    </cfRule>
  </conditionalFormatting>
  <conditionalFormatting sqref="H62:U62">
    <cfRule type="expression" dxfId="446" priority="5552" stopIfTrue="1">
      <formula>#REF!="NEI"</formula>
    </cfRule>
  </conditionalFormatting>
  <conditionalFormatting sqref="I1 F2:I2 AA20:AE20 AG20:AO20 E53:U54 DN59:EA62 ED59:EQ62 ET59:FG62 FJ59:FW62 DO63:EA69 EE63:EQ69 EU63:FG69 FK63:FW69 CX80:CX83">
    <cfRule type="expression" dxfId="445" priority="5822" stopIfTrue="1">
      <formula>#REF!="NEI"</formula>
    </cfRule>
  </conditionalFormatting>
  <conditionalFormatting sqref="I11">
    <cfRule type="expression" dxfId="444" priority="5699" stopIfTrue="1">
      <formula>#REF!="NEI"</formula>
    </cfRule>
  </conditionalFormatting>
  <conditionalFormatting sqref="I56">
    <cfRule type="expression" dxfId="443" priority="5554" stopIfTrue="1">
      <formula>#REF!="NEI"</formula>
    </cfRule>
  </conditionalFormatting>
  <conditionalFormatting sqref="I70">
    <cfRule type="expression" dxfId="442" priority="1" stopIfTrue="1">
      <formula>#REF!="NEI"</formula>
    </cfRule>
  </conditionalFormatting>
  <conditionalFormatting sqref="I3:U3">
    <cfRule type="expression" dxfId="441" priority="5775" stopIfTrue="1">
      <formula>#REF!="NEI"</formula>
    </cfRule>
  </conditionalFormatting>
  <conditionalFormatting sqref="I4:U9">
    <cfRule type="expression" dxfId="440" priority="5767">
      <formula>#REF!="Finansieringsandel"</formula>
    </cfRule>
  </conditionalFormatting>
  <conditionalFormatting sqref="I13:U18">
    <cfRule type="expression" dxfId="439" priority="40">
      <formula>#REF!="Finansieringsandel"</formula>
    </cfRule>
  </conditionalFormatting>
  <conditionalFormatting sqref="I22:U27">
    <cfRule type="expression" dxfId="438" priority="18">
      <formula>#REF!="Finansieringsandel"</formula>
    </cfRule>
  </conditionalFormatting>
  <conditionalFormatting sqref="I30:U30">
    <cfRule type="expression" dxfId="437" priority="5724" stopIfTrue="1">
      <formula>#REF!="NEI"</formula>
    </cfRule>
  </conditionalFormatting>
  <conditionalFormatting sqref="I31:U34">
    <cfRule type="expression" dxfId="436" priority="17">
      <formula>#REF!="Finansieringsandel"</formula>
    </cfRule>
  </conditionalFormatting>
  <conditionalFormatting sqref="I39:U39">
    <cfRule type="expression" dxfId="435" priority="5707" stopIfTrue="1">
      <formula>#REF!="NEI"</formula>
    </cfRule>
  </conditionalFormatting>
  <conditionalFormatting sqref="I40:U42">
    <cfRule type="expression" dxfId="434" priority="1477">
      <formula>#REF!="Finansieringsandel"</formula>
    </cfRule>
  </conditionalFormatting>
  <conditionalFormatting sqref="I45:U45">
    <cfRule type="expression" dxfId="433" priority="5736" stopIfTrue="1">
      <formula>#REF!="NEI"</formula>
    </cfRule>
  </conditionalFormatting>
  <conditionalFormatting sqref="I57:U57">
    <cfRule type="expression" dxfId="431" priority="5548" stopIfTrue="1">
      <formula>#REF!="NEI"</formula>
    </cfRule>
  </conditionalFormatting>
  <conditionalFormatting sqref="J88">
    <cfRule type="expression" dxfId="429" priority="3469" stopIfTrue="1">
      <formula>#REF!="NEI"</formula>
    </cfRule>
  </conditionalFormatting>
  <conditionalFormatting sqref="T80">
    <cfRule type="expression" dxfId="426" priority="5606" stopIfTrue="1">
      <formula>#REF!="NEI"</formula>
    </cfRule>
  </conditionalFormatting>
  <conditionalFormatting sqref="AP12:BD12">
    <cfRule type="expression" dxfId="425" priority="5796" stopIfTrue="1">
      <formula>#REF!="NEI"</formula>
    </cfRule>
  </conditionalFormatting>
  <conditionalFormatting sqref="AP19:BD21">
    <cfRule type="expression" dxfId="424" priority="5794" stopIfTrue="1">
      <formula>#REF!="NEI"</formula>
    </cfRule>
  </conditionalFormatting>
  <conditionalFormatting sqref="AP30:BD30">
    <cfRule type="expression" dxfId="423" priority="5730" stopIfTrue="1">
      <formula>#REF!="NEI"</formula>
    </cfRule>
  </conditionalFormatting>
  <conditionalFormatting sqref="AP39:BD39">
    <cfRule type="expression" dxfId="422" priority="5711" stopIfTrue="1">
      <formula>#REF!="NEI"</formula>
    </cfRule>
  </conditionalFormatting>
  <conditionalFormatting sqref="AP43:BD43">
    <cfRule type="expression" dxfId="421" priority="5704" stopIfTrue="1">
      <formula>#REF!="NEI"</formula>
    </cfRule>
  </conditionalFormatting>
  <conditionalFormatting sqref="AP45:BD45">
    <cfRule type="expression" dxfId="420" priority="5760" stopIfTrue="1">
      <formula>#REF!="NEI"</formula>
    </cfRule>
  </conditionalFormatting>
  <conditionalFormatting sqref="AP55:BD55">
    <cfRule type="expression" dxfId="419" priority="5761" stopIfTrue="1">
      <formula>#REF!="NEI"</formula>
    </cfRule>
  </conditionalFormatting>
  <conditionalFormatting sqref="AP57:BD57">
    <cfRule type="expression" dxfId="418" priority="5550" stopIfTrue="1">
      <formula>#REF!="NEI"</formula>
    </cfRule>
  </conditionalFormatting>
  <conditionalFormatting sqref="AP62:BD62">
    <cfRule type="expression" dxfId="417" priority="5551" stopIfTrue="1">
      <formula>#REF!="NEI"</formula>
    </cfRule>
  </conditionalFormatting>
  <conditionalFormatting sqref="AP3:BP3">
    <cfRule type="expression" dxfId="416" priority="5798" stopIfTrue="1">
      <formula>#REF!="NEI"</formula>
    </cfRule>
  </conditionalFormatting>
  <conditionalFormatting sqref="AP10:BP10">
    <cfRule type="expression" dxfId="415" priority="5797" stopIfTrue="1">
      <formula>#REF!="NEI"</formula>
    </cfRule>
  </conditionalFormatting>
  <conditionalFormatting sqref="AP28:BP28">
    <cfRule type="expression" dxfId="414" priority="5793" stopIfTrue="1">
      <formula>#REF!="NEI"</formula>
    </cfRule>
  </conditionalFormatting>
  <conditionalFormatting sqref="AP35:BP37">
    <cfRule type="expression" dxfId="413" priority="5720" stopIfTrue="1">
      <formula>#REF!="NEI"</formula>
    </cfRule>
  </conditionalFormatting>
  <conditionalFormatting sqref="BD19:BP20">
    <cfRule type="expression" dxfId="412" priority="5801" stopIfTrue="1">
      <formula>#REF!="NEI"</formula>
    </cfRule>
  </conditionalFormatting>
  <conditionalFormatting sqref="BS3:CE3">
    <cfRule type="expression" dxfId="411" priority="5788" stopIfTrue="1">
      <formula>#REF!="NEI"</formula>
    </cfRule>
  </conditionalFormatting>
  <conditionalFormatting sqref="BS10:CE10">
    <cfRule type="expression" dxfId="410" priority="5789" stopIfTrue="1">
      <formula>#REF!="NEI"</formula>
    </cfRule>
  </conditionalFormatting>
  <conditionalFormatting sqref="BS12:CE12">
    <cfRule type="expression" dxfId="409" priority="5787" stopIfTrue="1">
      <formula>#REF!="NEI"</formula>
    </cfRule>
  </conditionalFormatting>
  <conditionalFormatting sqref="BS19:CE21">
    <cfRule type="expression" dxfId="408" priority="5786" stopIfTrue="1">
      <formula>#REF!="NEI"</formula>
    </cfRule>
  </conditionalFormatting>
  <conditionalFormatting sqref="BS28:CE28">
    <cfRule type="expression" dxfId="407" priority="5780" stopIfTrue="1">
      <formula>#REF!="NEI"</formula>
    </cfRule>
  </conditionalFormatting>
  <conditionalFormatting sqref="BS30:CE30">
    <cfRule type="expression" dxfId="406" priority="5729" stopIfTrue="1">
      <formula>#REF!="NEI"</formula>
    </cfRule>
  </conditionalFormatting>
  <conditionalFormatting sqref="BS35:CE37">
    <cfRule type="expression" dxfId="405" priority="5719" stopIfTrue="1">
      <formula>#REF!="NEI"</formula>
    </cfRule>
  </conditionalFormatting>
  <conditionalFormatting sqref="CH3:CT10">
    <cfRule type="expression" dxfId="404" priority="9" stopIfTrue="1">
      <formula>#REF!="NEI"</formula>
    </cfRule>
  </conditionalFormatting>
  <conditionalFormatting sqref="CH12:CT19">
    <cfRule type="expression" dxfId="403" priority="39" stopIfTrue="1">
      <formula>#REF!="NEI"</formula>
    </cfRule>
  </conditionalFormatting>
  <conditionalFormatting sqref="CH21:CT28">
    <cfRule type="expression" dxfId="402" priority="24" stopIfTrue="1">
      <formula>#REF!="NEI"</formula>
    </cfRule>
  </conditionalFormatting>
  <conditionalFormatting sqref="CH30:CT37">
    <cfRule type="expression" dxfId="401" priority="15" stopIfTrue="1">
      <formula>#REF!="NEI"</formula>
    </cfRule>
  </conditionalFormatting>
  <conditionalFormatting sqref="CW3:DJ10">
    <cfRule type="expression" dxfId="400" priority="171" stopIfTrue="1">
      <formula>#REF!="NEI"</formula>
    </cfRule>
  </conditionalFormatting>
  <conditionalFormatting sqref="CW12:DJ19">
    <cfRule type="expression" dxfId="399" priority="70" stopIfTrue="1">
      <formula>#REF!="NEI"</formula>
    </cfRule>
  </conditionalFormatting>
  <conditionalFormatting sqref="CW21:DJ28">
    <cfRule type="expression" dxfId="398" priority="25" stopIfTrue="1">
      <formula>#REF!="NEI"</formula>
    </cfRule>
  </conditionalFormatting>
  <conditionalFormatting sqref="CW30:DJ37">
    <cfRule type="expression" dxfId="397" priority="16" stopIfTrue="1">
      <formula>#REF!="NEI"</formula>
    </cfRule>
  </conditionalFormatting>
  <conditionalFormatting sqref="CW39:DJ43">
    <cfRule type="expression" dxfId="396" priority="1475" stopIfTrue="1">
      <formula>#REF!="NEI"</formula>
    </cfRule>
  </conditionalFormatting>
  <conditionalFormatting sqref="DN3:EA10">
    <cfRule type="expression" dxfId="395" priority="8" stopIfTrue="1">
      <formula>#REF!="NEI"</formula>
    </cfRule>
  </conditionalFormatting>
  <conditionalFormatting sqref="DN12:EA19">
    <cfRule type="expression" dxfId="394" priority="38" stopIfTrue="1">
      <formula>#REF!="NEI"</formula>
    </cfRule>
  </conditionalFormatting>
  <conditionalFormatting sqref="DN21:EA28">
    <cfRule type="expression" dxfId="393" priority="23" stopIfTrue="1">
      <formula>#REF!="NEI"</formula>
    </cfRule>
  </conditionalFormatting>
  <conditionalFormatting sqref="DN30:EA37">
    <cfRule type="expression" dxfId="392" priority="14" stopIfTrue="1">
      <formula>#REF!="NEI"</formula>
    </cfRule>
  </conditionalFormatting>
  <conditionalFormatting sqref="DN39:EA43">
    <cfRule type="expression" dxfId="391" priority="253" stopIfTrue="1">
      <formula>#REF!="NEI"</formula>
    </cfRule>
  </conditionalFormatting>
  <conditionalFormatting sqref="DN45:EA45">
    <cfRule type="expression" dxfId="390" priority="5677" stopIfTrue="1">
      <formula>#REF!="NEI"</formula>
    </cfRule>
  </conditionalFormatting>
  <conditionalFormatting sqref="DN47:EA55 ED47:EQ55 ET47:FG55 FJ47:FW55 GA47:GN55">
    <cfRule type="expression" dxfId="389" priority="2361" stopIfTrue="1">
      <formula>#REF!="NEI"</formula>
    </cfRule>
  </conditionalFormatting>
  <conditionalFormatting sqref="DN57:EA57">
    <cfRule type="expression" dxfId="388" priority="5547" stopIfTrue="1">
      <formula>#REF!="NEI"</formula>
    </cfRule>
  </conditionalFormatting>
  <conditionalFormatting sqref="ED3:EQ10">
    <cfRule type="expression" dxfId="387" priority="7" stopIfTrue="1">
      <formula>#REF!="NEI"</formula>
    </cfRule>
  </conditionalFormatting>
  <conditionalFormatting sqref="ED12:EQ19">
    <cfRule type="expression" dxfId="386" priority="37" stopIfTrue="1">
      <formula>#REF!="NEI"</formula>
    </cfRule>
  </conditionalFormatting>
  <conditionalFormatting sqref="ED21:EQ28">
    <cfRule type="expression" dxfId="385" priority="22" stopIfTrue="1">
      <formula>#REF!="NEI"</formula>
    </cfRule>
  </conditionalFormatting>
  <conditionalFormatting sqref="ED30:EQ37">
    <cfRule type="expression" dxfId="384" priority="13" stopIfTrue="1">
      <formula>#REF!="NEI"</formula>
    </cfRule>
  </conditionalFormatting>
  <conditionalFormatting sqref="ED39:EQ43">
    <cfRule type="expression" dxfId="383" priority="247" stopIfTrue="1">
      <formula>#REF!="NEI"</formula>
    </cfRule>
  </conditionalFormatting>
  <conditionalFormatting sqref="ED45:EQ45">
    <cfRule type="expression" dxfId="382" priority="5655" stopIfTrue="1">
      <formula>#REF!="NEI"</formula>
    </cfRule>
  </conditionalFormatting>
  <conditionalFormatting sqref="ED57:EQ57">
    <cfRule type="expression" dxfId="381" priority="5546" stopIfTrue="1">
      <formula>#REF!="NEI"</formula>
    </cfRule>
  </conditionalFormatting>
  <conditionalFormatting sqref="ET3:FG10">
    <cfRule type="expression" dxfId="380" priority="6" stopIfTrue="1">
      <formula>#REF!="NEI"</formula>
    </cfRule>
  </conditionalFormatting>
  <conditionalFormatting sqref="ET12:FG19">
    <cfRule type="expression" dxfId="379" priority="36" stopIfTrue="1">
      <formula>#REF!="NEI"</formula>
    </cfRule>
  </conditionalFormatting>
  <conditionalFormatting sqref="ET21:FG28">
    <cfRule type="expression" dxfId="378" priority="21" stopIfTrue="1">
      <formula>#REF!="NEI"</formula>
    </cfRule>
  </conditionalFormatting>
  <conditionalFormatting sqref="ET30:FG37">
    <cfRule type="expression" dxfId="377" priority="12" stopIfTrue="1">
      <formula>#REF!="NEI"</formula>
    </cfRule>
  </conditionalFormatting>
  <conditionalFormatting sqref="ET39:FG43">
    <cfRule type="expression" dxfId="376" priority="241" stopIfTrue="1">
      <formula>#REF!="NEI"</formula>
    </cfRule>
  </conditionalFormatting>
  <conditionalFormatting sqref="ET45:FG45">
    <cfRule type="expression" dxfId="375" priority="5633" stopIfTrue="1">
      <formula>#REF!="NEI"</formula>
    </cfRule>
  </conditionalFormatting>
  <conditionalFormatting sqref="ET57:FG57">
    <cfRule type="expression" dxfId="374" priority="5545" stopIfTrue="1">
      <formula>#REF!="NEI"</formula>
    </cfRule>
  </conditionalFormatting>
  <conditionalFormatting sqref="FJ3:FW10">
    <cfRule type="expression" dxfId="373" priority="5" stopIfTrue="1">
      <formula>#REF!="NEI"</formula>
    </cfRule>
  </conditionalFormatting>
  <conditionalFormatting sqref="FJ12:FW19">
    <cfRule type="expression" dxfId="372" priority="35" stopIfTrue="1">
      <formula>#REF!="NEI"</formula>
    </cfRule>
  </conditionalFormatting>
  <conditionalFormatting sqref="FJ21:FW28">
    <cfRule type="expression" dxfId="371" priority="20" stopIfTrue="1">
      <formula>#REF!="NEI"</formula>
    </cfRule>
  </conditionalFormatting>
  <conditionalFormatting sqref="FJ30:FW37">
    <cfRule type="expression" dxfId="370" priority="11" stopIfTrue="1">
      <formula>#REF!="NEI"</formula>
    </cfRule>
  </conditionalFormatting>
  <conditionalFormatting sqref="FJ39:FW43">
    <cfRule type="expression" dxfId="369" priority="235" stopIfTrue="1">
      <formula>#REF!="NEI"</formula>
    </cfRule>
  </conditionalFormatting>
  <conditionalFormatting sqref="FJ45:FW45">
    <cfRule type="expression" dxfId="368" priority="5611" stopIfTrue="1">
      <formula>#REF!="NEI"</formula>
    </cfRule>
  </conditionalFormatting>
  <conditionalFormatting sqref="FJ57:FW57">
    <cfRule type="expression" dxfId="367" priority="5544" stopIfTrue="1">
      <formula>#REF!="NEI"</formula>
    </cfRule>
  </conditionalFormatting>
  <conditionalFormatting sqref="GA3:GN10">
    <cfRule type="expression" dxfId="366" priority="4" stopIfTrue="1">
      <formula>#REF!="NEI"</formula>
    </cfRule>
  </conditionalFormatting>
  <conditionalFormatting sqref="GA12:GN19">
    <cfRule type="expression" dxfId="365" priority="34" stopIfTrue="1">
      <formula>#REF!="NEI"</formula>
    </cfRule>
  </conditionalFormatting>
  <conditionalFormatting sqref="GA21:GN28">
    <cfRule type="expression" dxfId="364" priority="19" stopIfTrue="1">
      <formula>#REF!="NEI"</formula>
    </cfRule>
  </conditionalFormatting>
  <conditionalFormatting sqref="GA30:GN37">
    <cfRule type="expression" dxfId="363" priority="10" stopIfTrue="1">
      <formula>#REF!="NEI"</formula>
    </cfRule>
  </conditionalFormatting>
  <conditionalFormatting sqref="GA39:GN43">
    <cfRule type="expression" dxfId="362" priority="229" stopIfTrue="1">
      <formula>#REF!="NEI"</formula>
    </cfRule>
  </conditionalFormatting>
  <conditionalFormatting sqref="GA45:GN45">
    <cfRule type="expression" dxfId="361" priority="5586" stopIfTrue="1">
      <formula>#REF!="NEI"</formula>
    </cfRule>
  </conditionalFormatting>
  <conditionalFormatting sqref="GA57:GN57">
    <cfRule type="expression" dxfId="360" priority="5543" stopIfTrue="1">
      <formula>#REF!="NEI"</formula>
    </cfRule>
  </conditionalFormatting>
  <conditionalFormatting sqref="GA59:GN62">
    <cfRule type="expression" dxfId="359" priority="5542" stopIfTrue="1">
      <formula>#REF!="NEI"</formula>
    </cfRule>
  </conditionalFormatting>
  <conditionalFormatting sqref="GQ3:HC3">
    <cfRule type="expression" dxfId="358" priority="2349" stopIfTrue="1">
      <formula>#REF!="NEI"</formula>
    </cfRule>
  </conditionalFormatting>
  <conditionalFormatting sqref="GQ10:HC10">
    <cfRule type="expression" dxfId="357" priority="2350" stopIfTrue="1">
      <formula>#REF!="NEI"</formula>
    </cfRule>
  </conditionalFormatting>
  <conditionalFormatting sqref="GQ19:HC20">
    <cfRule type="expression" dxfId="356" priority="2351" stopIfTrue="1">
      <formula>#REF!="NEI"</formula>
    </cfRule>
  </conditionalFormatting>
  <conditionalFormatting sqref="GQ28:HC28">
    <cfRule type="expression" dxfId="355" priority="2352" stopIfTrue="1">
      <formula>#REF!="NEI"</formula>
    </cfRule>
  </conditionalFormatting>
  <conditionalFormatting sqref="GQ35:HC37">
    <cfRule type="expression" dxfId="354" priority="2348" stopIfTrue="1">
      <formula>#REF!="NEI"</formula>
    </cfRule>
  </conditionalFormatting>
  <dataValidations xWindow="175" yWindow="328" count="1">
    <dataValidation type="list" allowBlank="1" showInputMessage="1" showErrorMessage="1" sqref="B47:B52" xr:uid="{00000000-0002-0000-0200-000000000000}">
      <formula1>"Lab./feltundersøkelser,Reiser/konferanser/mv.,Andre driftskostnader,Innkjøp av FoU-tjenester,Utstyr (kun Nasjonal infrastruktur)"</formula1>
    </dataValidation>
  </dataValidations>
  <pageMargins left="0.70866141732283472" right="0.70866141732283472" top="0.74803149606299213" bottom="0.74803149606299213" header="0.31496062992125984" footer="0.31496062992125984"/>
  <pageSetup paperSize="9"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322" r:id="rId4" name="Button 34">
              <controlPr defaultSize="0" print="0" autoFill="0" autoPict="0" macro="[0]!FemAar">
                <anchor moveWithCells="1" sizeWithCells="1">
                  <from>
                    <xdr:col>7</xdr:col>
                    <xdr:colOff>342900</xdr:colOff>
                    <xdr:row>0</xdr:row>
                    <xdr:rowOff>66675</xdr:rowOff>
                  </from>
                  <to>
                    <xdr:col>8</xdr:col>
                    <xdr:colOff>714375</xdr:colOff>
                    <xdr:row>1</xdr:row>
                    <xdr:rowOff>0</xdr:rowOff>
                  </to>
                </anchor>
              </controlPr>
            </control>
          </mc:Choice>
        </mc:AlternateContent>
        <mc:AlternateContent xmlns:mc="http://schemas.openxmlformats.org/markup-compatibility/2006">
          <mc:Choice Requires="x14">
            <control shapeId="12323" r:id="rId5" name="Button 35">
              <controlPr defaultSize="0" print="0" autoFill="0" autoPict="0" macro="[0]!TiAar">
                <anchor moveWithCells="1" sizeWithCells="1">
                  <from>
                    <xdr:col>8</xdr:col>
                    <xdr:colOff>847725</xdr:colOff>
                    <xdr:row>0</xdr:row>
                    <xdr:rowOff>66675</xdr:rowOff>
                  </from>
                  <to>
                    <xdr:col>8</xdr:col>
                    <xdr:colOff>1857375</xdr:colOff>
                    <xdr:row>1</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5559" id="{0E85DB85-1E79-419B-9510-5DC75D6C6637}">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I46:U46</xm:sqref>
        </x14:conditionalFormatting>
        <x14:conditionalFormatting xmlns:xm="http://schemas.microsoft.com/office/excel/2006/main">
          <x14:cfRule type="expression" priority="3466" id="{B39B03C4-A800-4BC8-B858-155E01D5E115}">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I58:U58</xm:sqref>
        </x14:conditionalFormatting>
        <x14:conditionalFormatting xmlns:xm="http://schemas.microsoft.com/office/excel/2006/main">
          <x14:cfRule type="expression" priority="3476" id="{97BAD5D6-45A9-4F34-BB75-2B9C8CD48280}">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K88:N88</xm:sqref>
        </x14:conditionalFormatting>
        <x14:conditionalFormatting xmlns:xm="http://schemas.microsoft.com/office/excel/2006/main">
          <x14:cfRule type="expression" priority="5607" id="{5947F39E-39D5-49BF-868E-0F8FEE173C09}">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Q80:T80</xm:sqref>
        </x14:conditionalFormatting>
      </x14:conditionalFormattings>
    </ext>
    <ext xmlns:x14="http://schemas.microsoft.com/office/spreadsheetml/2009/9/main" uri="{CCE6A557-97BC-4b89-ADB6-D9C93CAAB3DF}">
      <x14:dataValidations xmlns:xm="http://schemas.microsoft.com/office/excel/2006/main" xWindow="175" yWindow="328" count="2">
        <x14:dataValidation type="list" allowBlank="1" showInputMessage="1" showErrorMessage="1" prompt="Feltet må fylles inn!" xr:uid="{00000000-0002-0000-0200-000002000000}">
          <x14:formula1>
            <xm:f>Tabeller!$G$77:$G$81</xm:f>
          </x14:formula1>
          <xm:sqref>B40:B42</xm:sqref>
        </x14:dataValidation>
        <x14:dataValidation type="list" allowBlank="1" showInputMessage="1" showErrorMessage="1" prompt="Feltet må fylles inn!" xr:uid="{00000000-0002-0000-0200-000003000000}">
          <x14:formula1>
            <xm:f>Tabeller!$G$68:$G$76</xm:f>
          </x14:formula1>
          <xm:sqref>B22:B27 B31:B34 B13:B18 B4:B9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7">
    <tabColor rgb="FF00B050"/>
    <pageSetUpPr fitToPage="1"/>
  </sheetPr>
  <dimension ref="A1:FX101"/>
  <sheetViews>
    <sheetView showGridLines="0" topLeftCell="L1" zoomScaleNormal="100" zoomScalePageLayoutView="85" workbookViewId="0">
      <selection activeCell="J7" sqref="J7"/>
    </sheetView>
  </sheetViews>
  <sheetFormatPr baseColWidth="10" defaultColWidth="9.140625" defaultRowHeight="12.75" x14ac:dyDescent="0.2"/>
  <cols>
    <col min="1" max="1" width="12.5703125" style="22" customWidth="1"/>
    <col min="2" max="2" width="33" style="22" customWidth="1"/>
    <col min="3" max="3" width="19.28515625" style="22" customWidth="1"/>
    <col min="4" max="4" width="25.7109375" style="22" customWidth="1"/>
    <col min="5" max="5" width="18" style="22" customWidth="1"/>
    <col min="6" max="6" width="18.140625" style="22" customWidth="1"/>
    <col min="7" max="7" width="22.42578125" style="22" customWidth="1"/>
    <col min="8" max="8" width="12.140625" style="22" customWidth="1"/>
    <col min="9" max="9" width="14" style="22" customWidth="1"/>
    <col min="10" max="10" width="30" style="22" customWidth="1"/>
    <col min="11" max="11" width="18" style="22" customWidth="1"/>
    <col min="12" max="12" width="23.28515625" style="22" customWidth="1"/>
    <col min="13" max="13" width="18.140625" style="22" customWidth="1"/>
    <col min="14" max="14" width="16.85546875" style="22" customWidth="1"/>
    <col min="15" max="15" width="19.7109375" style="22" customWidth="1"/>
    <col min="16" max="16" width="17.42578125" style="22" customWidth="1"/>
    <col min="17" max="17" width="21.28515625" style="22" customWidth="1"/>
    <col min="18" max="18" width="17" style="22" customWidth="1"/>
    <col min="19" max="19" width="18.7109375" style="22" customWidth="1"/>
    <col min="20" max="20" width="16.7109375" style="22" customWidth="1"/>
    <col min="21" max="21" width="10" style="22" customWidth="1"/>
    <col min="22" max="22" width="18.7109375" style="22" customWidth="1"/>
    <col min="23" max="26" width="12.85546875" style="22" customWidth="1"/>
    <col min="27" max="27" width="11.7109375" style="22" customWidth="1"/>
    <col min="28" max="28" width="12.28515625" style="22" customWidth="1"/>
    <col min="29" max="32" width="10.85546875" style="22" customWidth="1"/>
    <col min="33" max="34" width="10" style="22" customWidth="1"/>
    <col min="35" max="35" width="9.7109375" style="22" customWidth="1"/>
    <col min="36" max="36" width="8.42578125" style="22" customWidth="1"/>
    <col min="37" max="37" width="9.28515625" style="22" customWidth="1"/>
    <col min="38" max="38" width="9.42578125" style="22" customWidth="1"/>
    <col min="39" max="39" width="11" style="22" customWidth="1"/>
    <col min="40" max="40" width="11.28515625" style="22" customWidth="1"/>
    <col min="41" max="43" width="9.140625" style="22" customWidth="1"/>
    <col min="44" max="44" width="16" style="22" customWidth="1"/>
    <col min="45" max="45" width="14.7109375" style="22" customWidth="1"/>
    <col min="46" max="46" width="15.42578125" style="22" customWidth="1"/>
    <col min="47" max="47" width="15" style="22" customWidth="1"/>
    <col min="48" max="48" width="17" style="22" customWidth="1"/>
    <col min="49" max="49" width="15" style="22" customWidth="1"/>
    <col min="50" max="50" width="14.7109375" style="22" customWidth="1"/>
    <col min="51" max="51" width="15.7109375" style="22" customWidth="1"/>
    <col min="52" max="52" width="15.42578125" style="22" customWidth="1"/>
    <col min="53" max="53" width="15.7109375" style="22" customWidth="1"/>
    <col min="54" max="54" width="14.5703125" style="22" customWidth="1"/>
    <col min="55" max="55" width="28.42578125" style="22" customWidth="1"/>
    <col min="56" max="56" width="16.42578125" style="22" customWidth="1"/>
    <col min="57" max="60" width="14.140625" style="22" customWidth="1"/>
    <col min="61" max="62" width="15" style="22" customWidth="1"/>
    <col min="63" max="64" width="13.85546875" style="22" customWidth="1"/>
    <col min="65" max="65" width="16.42578125" style="22" customWidth="1"/>
    <col min="66" max="66" width="9.140625" style="22" customWidth="1"/>
    <col min="67" max="67" width="18.5703125" style="22" customWidth="1"/>
    <col min="68" max="68" width="19.28515625" style="22" customWidth="1"/>
    <col min="69" max="69" width="14.42578125" style="22" customWidth="1"/>
    <col min="70" max="70" width="17.140625" style="22" customWidth="1"/>
    <col min="71" max="71" width="15.5703125" style="22" customWidth="1"/>
    <col min="72" max="72" width="17.28515625" style="22" customWidth="1"/>
    <col min="73" max="73" width="15.42578125" style="22" customWidth="1"/>
    <col min="74" max="74" width="16.42578125" style="22" customWidth="1"/>
    <col min="75" max="75" width="15.140625" style="22" customWidth="1"/>
    <col min="76" max="76" width="15.42578125" style="22" customWidth="1"/>
    <col min="77" max="77" width="13" style="22" customWidth="1"/>
    <col min="78" max="78" width="9.140625" style="22" customWidth="1"/>
    <col min="79" max="79" width="24.85546875" style="22" customWidth="1"/>
    <col min="80" max="80" width="15" style="22" customWidth="1"/>
    <col min="81" max="81" width="15.140625" style="22" customWidth="1"/>
    <col min="82" max="82" width="15.42578125" style="22" customWidth="1"/>
    <col min="83" max="83" width="15.140625" style="22" customWidth="1"/>
    <col min="84" max="84" width="15.42578125" style="22" customWidth="1"/>
    <col min="85" max="85" width="16" style="22" customWidth="1"/>
    <col min="86" max="87" width="15.7109375" style="22" customWidth="1"/>
    <col min="88" max="88" width="16" style="22" customWidth="1"/>
    <col min="89" max="89" width="9.140625" style="22"/>
    <col min="90" max="90" width="17.85546875" style="47" bestFit="1" customWidth="1"/>
    <col min="91" max="91" width="24.5703125" style="22" customWidth="1"/>
    <col min="92" max="92" width="23.5703125" style="22" customWidth="1"/>
    <col min="93" max="93" width="16.28515625" style="22" bestFit="1" customWidth="1"/>
    <col min="94" max="94" width="15.7109375" style="22" bestFit="1" customWidth="1"/>
    <col min="95" max="95" width="17" style="22" bestFit="1" customWidth="1"/>
    <col min="96" max="96" width="16" style="22" bestFit="1" customWidth="1"/>
    <col min="97" max="97" width="15.7109375" style="22" bestFit="1" customWidth="1"/>
    <col min="98" max="98" width="16" style="22" bestFit="1" customWidth="1"/>
    <col min="99" max="99" width="17" style="22" bestFit="1" customWidth="1"/>
    <col min="100" max="100" width="16" style="22" bestFit="1" customWidth="1"/>
    <col min="101" max="101" width="27.140625" style="22" customWidth="1"/>
    <col min="102" max="102" width="10.140625" style="22" customWidth="1"/>
    <col min="103" max="103" width="9.140625" style="22"/>
    <col min="104" max="104" width="21.7109375" style="22" customWidth="1"/>
    <col min="105" max="105" width="21.85546875" style="22" customWidth="1"/>
    <col min="106" max="106" width="17" style="22" bestFit="1" customWidth="1"/>
    <col min="107" max="107" width="16.28515625" style="22" bestFit="1" customWidth="1"/>
    <col min="108" max="109" width="15.7109375" style="22" bestFit="1" customWidth="1"/>
    <col min="110" max="110" width="16" style="22" bestFit="1" customWidth="1"/>
    <col min="111" max="111" width="15.7109375" style="22" bestFit="1" customWidth="1"/>
    <col min="112" max="112" width="16" style="22" bestFit="1" customWidth="1"/>
    <col min="113" max="113" width="17" style="22" bestFit="1" customWidth="1"/>
    <col min="114" max="114" width="16" style="22" bestFit="1" customWidth="1"/>
    <col min="115" max="115" width="17.28515625" style="22" bestFit="1" customWidth="1"/>
    <col min="116" max="116" width="9.140625" style="22"/>
    <col min="117" max="117" width="24.42578125" style="22" customWidth="1"/>
    <col min="118" max="118" width="13.140625" style="22" bestFit="1" customWidth="1"/>
    <col min="119" max="120" width="15.42578125" style="22" bestFit="1" customWidth="1"/>
    <col min="121" max="121" width="15.140625" style="22" bestFit="1" customWidth="1"/>
    <col min="122" max="122" width="15" style="22" bestFit="1" customWidth="1"/>
    <col min="123" max="123" width="14.7109375" style="22" bestFit="1" customWidth="1"/>
    <col min="124" max="124" width="13.7109375" style="22" bestFit="1" customWidth="1"/>
    <col min="125" max="125" width="14.7109375" style="22" bestFit="1" customWidth="1"/>
    <col min="126" max="126" width="14.140625" style="22" bestFit="1" customWidth="1"/>
    <col min="127" max="127" width="14.7109375" style="22" bestFit="1" customWidth="1"/>
    <col min="128" max="128" width="15.7109375" style="22" bestFit="1" customWidth="1"/>
    <col min="129" max="129" width="9.140625" style="22"/>
    <col min="130" max="130" width="18.5703125" style="22" customWidth="1"/>
    <col min="131" max="131" width="13.140625" style="22" bestFit="1" customWidth="1"/>
    <col min="132" max="133" width="15.42578125" style="22" bestFit="1" customWidth="1"/>
    <col min="134" max="134" width="15.140625" style="22" bestFit="1" customWidth="1"/>
    <col min="135" max="135" width="15" style="22" bestFit="1" customWidth="1"/>
    <col min="136" max="136" width="14.7109375" style="22" bestFit="1" customWidth="1"/>
    <col min="137" max="137" width="13.7109375" style="22" bestFit="1" customWidth="1"/>
    <col min="138" max="138" width="14.7109375" style="22" bestFit="1" customWidth="1"/>
    <col min="139" max="139" width="14.140625" style="22" bestFit="1" customWidth="1"/>
    <col min="140" max="140" width="14.7109375" style="22" bestFit="1" customWidth="1"/>
    <col min="141" max="141" width="10.85546875" style="22" bestFit="1" customWidth="1"/>
    <col min="142" max="142" width="9.140625" style="22"/>
    <col min="143" max="143" width="20.85546875" style="22" customWidth="1"/>
    <col min="144" max="144" width="13.140625" style="22" bestFit="1" customWidth="1"/>
    <col min="145" max="146" width="15.42578125" style="22" bestFit="1" customWidth="1"/>
    <col min="147" max="147" width="15.140625" style="22" bestFit="1" customWidth="1"/>
    <col min="148" max="148" width="15" style="22" bestFit="1" customWidth="1"/>
    <col min="149" max="149" width="14.7109375" style="22" bestFit="1" customWidth="1"/>
    <col min="150" max="150" width="13.7109375" style="22" bestFit="1" customWidth="1"/>
    <col min="151" max="151" width="14.7109375" style="22" bestFit="1" customWidth="1"/>
    <col min="152" max="152" width="14.140625" style="22" bestFit="1" customWidth="1"/>
    <col min="153" max="153" width="14.7109375" style="22" bestFit="1" customWidth="1"/>
    <col min="154" max="154" width="10.85546875" style="22" bestFit="1" customWidth="1"/>
    <col min="155" max="156" width="9.140625" style="22"/>
    <col min="157" max="157" width="14.85546875" style="22" customWidth="1"/>
    <col min="158" max="158" width="14.7109375" style="22" customWidth="1"/>
    <col min="159" max="159" width="13.7109375" style="22" bestFit="1" customWidth="1"/>
    <col min="160" max="160" width="13.85546875" style="22" bestFit="1" customWidth="1"/>
    <col min="161" max="161" width="11.85546875" style="22" bestFit="1" customWidth="1"/>
    <col min="162" max="162" width="13.140625" style="22" bestFit="1" customWidth="1"/>
    <col min="163" max="163" width="13.42578125" style="22" bestFit="1" customWidth="1"/>
    <col min="164" max="164" width="13.7109375" style="22" bestFit="1" customWidth="1"/>
    <col min="165" max="165" width="13.42578125" style="22" bestFit="1" customWidth="1"/>
    <col min="166" max="166" width="13.7109375" style="22" bestFit="1" customWidth="1"/>
    <col min="167" max="167" width="13.42578125" style="22" bestFit="1" customWidth="1"/>
    <col min="168" max="168" width="14.85546875" style="22" customWidth="1"/>
    <col min="169" max="170" width="9.140625" style="22"/>
    <col min="171" max="171" width="12" style="22" customWidth="1"/>
    <col min="172" max="16384" width="9.140625" style="22"/>
  </cols>
  <sheetData>
    <row r="1" spans="1:180" ht="29.25" customHeight="1" x14ac:dyDescent="0.3">
      <c r="A1" s="24" t="s">
        <v>55</v>
      </c>
      <c r="B1" s="23"/>
      <c r="C1" s="23" t="s">
        <v>56</v>
      </c>
      <c r="D1" s="74">
        <f>Registrering!B3</f>
        <v>0</v>
      </c>
      <c r="F1" s="32"/>
      <c r="H1" s="23"/>
      <c r="I1" s="23"/>
      <c r="J1" s="21"/>
      <c r="AR1" s="21" t="s">
        <v>57</v>
      </c>
      <c r="AX1" s="22">
        <f>AR4*K92</f>
        <v>0</v>
      </c>
      <c r="BC1" s="21" t="s">
        <v>58</v>
      </c>
      <c r="BO1" s="21" t="s">
        <v>59</v>
      </c>
      <c r="CA1" s="22" t="s">
        <v>60</v>
      </c>
      <c r="CM1" s="22" t="s">
        <v>61</v>
      </c>
      <c r="CZ1" s="22" t="s">
        <v>62</v>
      </c>
      <c r="DM1" s="22" t="s">
        <v>63</v>
      </c>
      <c r="DZ1" s="22" t="s">
        <v>64</v>
      </c>
      <c r="EM1" s="22" t="s">
        <v>65</v>
      </c>
      <c r="FA1" s="22" t="s">
        <v>18</v>
      </c>
      <c r="FO1" s="22" t="s">
        <v>146</v>
      </c>
    </row>
    <row r="2" spans="1:180" ht="25.5" customHeight="1" x14ac:dyDescent="0.35">
      <c r="B2" s="326"/>
      <c r="C2" s="67"/>
      <c r="E2" s="32"/>
      <c r="F2" s="34"/>
      <c r="H2" s="24"/>
      <c r="I2" s="24"/>
      <c r="J2" s="28"/>
      <c r="K2" s="29" t="s">
        <v>67</v>
      </c>
      <c r="CL2" s="22"/>
    </row>
    <row r="3" spans="1:180" ht="15" x14ac:dyDescent="0.25">
      <c r="B3" s="274" t="s">
        <v>68</v>
      </c>
      <c r="C3" s="276" t="s">
        <v>69</v>
      </c>
      <c r="D3" s="276" t="s">
        <v>70</v>
      </c>
      <c r="E3" s="276" t="s">
        <v>147</v>
      </c>
      <c r="F3" s="276" t="s">
        <v>84</v>
      </c>
      <c r="G3" s="276" t="s">
        <v>71</v>
      </c>
      <c r="H3" s="274" t="s">
        <v>72</v>
      </c>
      <c r="I3" s="274" t="s">
        <v>73</v>
      </c>
      <c r="J3" s="274" t="s">
        <v>74</v>
      </c>
      <c r="K3" s="275">
        <f>Tabeller!D1</f>
        <v>2025</v>
      </c>
      <c r="L3" s="275">
        <f>K3+1</f>
        <v>2026</v>
      </c>
      <c r="M3" s="275">
        <f t="shared" ref="M3:S3" si="0">L3+1</f>
        <v>2027</v>
      </c>
      <c r="N3" s="275">
        <f t="shared" si="0"/>
        <v>2028</v>
      </c>
      <c r="O3" s="275">
        <f t="shared" si="0"/>
        <v>2029</v>
      </c>
      <c r="P3" s="275">
        <f t="shared" si="0"/>
        <v>2030</v>
      </c>
      <c r="Q3" s="275">
        <f t="shared" si="0"/>
        <v>2031</v>
      </c>
      <c r="R3" s="275">
        <f t="shared" si="0"/>
        <v>2032</v>
      </c>
      <c r="S3" s="275">
        <f t="shared" si="0"/>
        <v>2033</v>
      </c>
      <c r="T3" s="275">
        <f>S3+1</f>
        <v>2034</v>
      </c>
      <c r="AG3" s="31" t="s">
        <v>75</v>
      </c>
      <c r="AH3" s="31" t="s">
        <v>76</v>
      </c>
      <c r="AI3" s="31" t="s">
        <v>77</v>
      </c>
      <c r="AJ3" s="31" t="s">
        <v>78</v>
      </c>
      <c r="AK3" s="31" t="s">
        <v>79</v>
      </c>
      <c r="AL3" s="31" t="s">
        <v>80</v>
      </c>
      <c r="AM3" s="31" t="s">
        <v>81</v>
      </c>
      <c r="AN3" s="31" t="s">
        <v>82</v>
      </c>
      <c r="AO3" s="31" t="s">
        <v>83</v>
      </c>
      <c r="AR3" s="8">
        <f t="shared" ref="AR3:BA3" si="1">K3</f>
        <v>2025</v>
      </c>
      <c r="AS3" s="8">
        <f t="shared" si="1"/>
        <v>2026</v>
      </c>
      <c r="AT3" s="8">
        <f t="shared" si="1"/>
        <v>2027</v>
      </c>
      <c r="AU3" s="8">
        <f t="shared" si="1"/>
        <v>2028</v>
      </c>
      <c r="AV3" s="8">
        <f t="shared" si="1"/>
        <v>2029</v>
      </c>
      <c r="AW3" s="8">
        <f t="shared" si="1"/>
        <v>2030</v>
      </c>
      <c r="AX3" s="8">
        <f t="shared" si="1"/>
        <v>2031</v>
      </c>
      <c r="AY3" s="8">
        <f t="shared" si="1"/>
        <v>2032</v>
      </c>
      <c r="AZ3" s="8">
        <f t="shared" si="1"/>
        <v>2033</v>
      </c>
      <c r="BA3" s="8">
        <f t="shared" si="1"/>
        <v>2034</v>
      </c>
      <c r="BC3" s="8">
        <f>AR3</f>
        <v>2025</v>
      </c>
      <c r="BD3" s="8">
        <f t="shared" ref="BD3:BL3" si="2">AS3</f>
        <v>2026</v>
      </c>
      <c r="BE3" s="8">
        <f t="shared" si="2"/>
        <v>2027</v>
      </c>
      <c r="BF3" s="8">
        <f t="shared" si="2"/>
        <v>2028</v>
      </c>
      <c r="BG3" s="8">
        <f t="shared" si="2"/>
        <v>2029</v>
      </c>
      <c r="BH3" s="8">
        <f t="shared" si="2"/>
        <v>2030</v>
      </c>
      <c r="BI3" s="8">
        <f t="shared" si="2"/>
        <v>2031</v>
      </c>
      <c r="BJ3" s="8">
        <f t="shared" si="2"/>
        <v>2032</v>
      </c>
      <c r="BK3" s="8">
        <f t="shared" si="2"/>
        <v>2033</v>
      </c>
      <c r="BL3" s="8">
        <f t="shared" si="2"/>
        <v>2034</v>
      </c>
      <c r="BO3" s="8">
        <f>BC3</f>
        <v>2025</v>
      </c>
      <c r="BP3" s="8">
        <f t="shared" ref="BP3:BX3" si="3">BD3</f>
        <v>2026</v>
      </c>
      <c r="BQ3" s="8">
        <f t="shared" si="3"/>
        <v>2027</v>
      </c>
      <c r="BR3" s="8">
        <f t="shared" si="3"/>
        <v>2028</v>
      </c>
      <c r="BS3" s="8">
        <f t="shared" si="3"/>
        <v>2029</v>
      </c>
      <c r="BT3" s="8">
        <f t="shared" si="3"/>
        <v>2030</v>
      </c>
      <c r="BU3" s="8">
        <f t="shared" si="3"/>
        <v>2031</v>
      </c>
      <c r="BV3" s="8">
        <f t="shared" si="3"/>
        <v>2032</v>
      </c>
      <c r="BW3" s="8">
        <f t="shared" si="3"/>
        <v>2033</v>
      </c>
      <c r="BX3" s="8">
        <f t="shared" si="3"/>
        <v>2034</v>
      </c>
      <c r="CA3" s="8">
        <f t="shared" ref="CA3:CJ3" si="4">CM3</f>
        <v>2025</v>
      </c>
      <c r="CB3" s="8">
        <f t="shared" si="4"/>
        <v>2026</v>
      </c>
      <c r="CC3" s="8">
        <f t="shared" si="4"/>
        <v>2027</v>
      </c>
      <c r="CD3" s="8">
        <f t="shared" si="4"/>
        <v>2028</v>
      </c>
      <c r="CE3" s="8">
        <f t="shared" si="4"/>
        <v>2029</v>
      </c>
      <c r="CF3" s="8">
        <f t="shared" si="4"/>
        <v>2030</v>
      </c>
      <c r="CG3" s="8">
        <f t="shared" si="4"/>
        <v>2031</v>
      </c>
      <c r="CH3" s="8">
        <f t="shared" si="4"/>
        <v>2032</v>
      </c>
      <c r="CI3" s="8">
        <f t="shared" si="4"/>
        <v>2033</v>
      </c>
      <c r="CJ3" s="8">
        <f t="shared" si="4"/>
        <v>2034</v>
      </c>
      <c r="CM3" s="8">
        <f>BO3</f>
        <v>2025</v>
      </c>
      <c r="CN3" s="8">
        <f t="shared" ref="CN3:CV3" si="5">BP3</f>
        <v>2026</v>
      </c>
      <c r="CO3" s="8">
        <f t="shared" si="5"/>
        <v>2027</v>
      </c>
      <c r="CP3" s="8">
        <f t="shared" si="5"/>
        <v>2028</v>
      </c>
      <c r="CQ3" s="8">
        <f t="shared" si="5"/>
        <v>2029</v>
      </c>
      <c r="CR3" s="8">
        <f t="shared" si="5"/>
        <v>2030</v>
      </c>
      <c r="CS3" s="8">
        <f t="shared" si="5"/>
        <v>2031</v>
      </c>
      <c r="CT3" s="8">
        <f t="shared" si="5"/>
        <v>2032</v>
      </c>
      <c r="CU3" s="8">
        <f t="shared" si="5"/>
        <v>2033</v>
      </c>
      <c r="CV3" s="8">
        <f t="shared" si="5"/>
        <v>2034</v>
      </c>
      <c r="CW3" s="8" t="s">
        <v>84</v>
      </c>
      <c r="CZ3" s="47"/>
      <c r="DA3" s="8">
        <f>BO3</f>
        <v>2025</v>
      </c>
      <c r="DB3" s="8">
        <f t="shared" ref="DB3:DK3" si="6">BP3</f>
        <v>2026</v>
      </c>
      <c r="DC3" s="8">
        <f t="shared" si="6"/>
        <v>2027</v>
      </c>
      <c r="DD3" s="8">
        <f t="shared" si="6"/>
        <v>2028</v>
      </c>
      <c r="DE3" s="8">
        <f t="shared" si="6"/>
        <v>2029</v>
      </c>
      <c r="DF3" s="8">
        <f t="shared" si="6"/>
        <v>2030</v>
      </c>
      <c r="DG3" s="8">
        <f t="shared" si="6"/>
        <v>2031</v>
      </c>
      <c r="DH3" s="8">
        <f t="shared" si="6"/>
        <v>2032</v>
      </c>
      <c r="DI3" s="8">
        <f t="shared" si="6"/>
        <v>2033</v>
      </c>
      <c r="DJ3" s="8">
        <f t="shared" si="6"/>
        <v>2034</v>
      </c>
      <c r="DK3" s="8">
        <f t="shared" si="6"/>
        <v>0</v>
      </c>
      <c r="DM3" s="47"/>
      <c r="DN3" s="8">
        <f>CA3</f>
        <v>2025</v>
      </c>
      <c r="DO3" s="8">
        <f t="shared" ref="DO3:DX3" si="7">CB3</f>
        <v>2026</v>
      </c>
      <c r="DP3" s="8">
        <f t="shared" si="7"/>
        <v>2027</v>
      </c>
      <c r="DQ3" s="8">
        <f t="shared" si="7"/>
        <v>2028</v>
      </c>
      <c r="DR3" s="8">
        <f t="shared" si="7"/>
        <v>2029</v>
      </c>
      <c r="DS3" s="8">
        <f t="shared" si="7"/>
        <v>2030</v>
      </c>
      <c r="DT3" s="8">
        <f t="shared" si="7"/>
        <v>2031</v>
      </c>
      <c r="DU3" s="8">
        <f t="shared" si="7"/>
        <v>2032</v>
      </c>
      <c r="DV3" s="8">
        <f t="shared" si="7"/>
        <v>2033</v>
      </c>
      <c r="DW3" s="8">
        <f t="shared" si="7"/>
        <v>2034</v>
      </c>
      <c r="DX3" s="8">
        <f t="shared" si="7"/>
        <v>0</v>
      </c>
      <c r="DZ3" s="47"/>
      <c r="EA3" s="8">
        <f>CM3</f>
        <v>2025</v>
      </c>
      <c r="EB3" s="8">
        <f t="shared" ref="EB3:EK3" si="8">CN3</f>
        <v>2026</v>
      </c>
      <c r="EC3" s="8">
        <f t="shared" si="8"/>
        <v>2027</v>
      </c>
      <c r="ED3" s="8">
        <f t="shared" si="8"/>
        <v>2028</v>
      </c>
      <c r="EE3" s="8">
        <f t="shared" si="8"/>
        <v>2029</v>
      </c>
      <c r="EF3" s="8">
        <f t="shared" si="8"/>
        <v>2030</v>
      </c>
      <c r="EG3" s="8">
        <f t="shared" si="8"/>
        <v>2031</v>
      </c>
      <c r="EH3" s="8">
        <f t="shared" si="8"/>
        <v>2032</v>
      </c>
      <c r="EI3" s="8">
        <f t="shared" si="8"/>
        <v>2033</v>
      </c>
      <c r="EJ3" s="8">
        <f t="shared" si="8"/>
        <v>2034</v>
      </c>
      <c r="EK3" s="8" t="str">
        <f t="shared" si="8"/>
        <v>Totalt</v>
      </c>
      <c r="EM3" s="47"/>
      <c r="EN3" s="8">
        <f>DA3</f>
        <v>2025</v>
      </c>
      <c r="EO3" s="8">
        <f t="shared" ref="EO3:EX3" si="9">DB3</f>
        <v>2026</v>
      </c>
      <c r="EP3" s="8">
        <f t="shared" si="9"/>
        <v>2027</v>
      </c>
      <c r="EQ3" s="8">
        <f t="shared" si="9"/>
        <v>2028</v>
      </c>
      <c r="ER3" s="8">
        <f t="shared" si="9"/>
        <v>2029</v>
      </c>
      <c r="ES3" s="8">
        <f t="shared" si="9"/>
        <v>2030</v>
      </c>
      <c r="ET3" s="8">
        <f t="shared" si="9"/>
        <v>2031</v>
      </c>
      <c r="EU3" s="8">
        <f t="shared" si="9"/>
        <v>2032</v>
      </c>
      <c r="EV3" s="8">
        <f t="shared" si="9"/>
        <v>2033</v>
      </c>
      <c r="EW3" s="8">
        <f t="shared" si="9"/>
        <v>2034</v>
      </c>
      <c r="EX3" s="8">
        <f t="shared" si="9"/>
        <v>0</v>
      </c>
      <c r="FA3" s="47"/>
      <c r="FB3" s="8">
        <f t="shared" ref="FB3:FL3" si="10">DN3</f>
        <v>2025</v>
      </c>
      <c r="FC3" s="8">
        <f t="shared" si="10"/>
        <v>2026</v>
      </c>
      <c r="FD3" s="8">
        <f t="shared" si="10"/>
        <v>2027</v>
      </c>
      <c r="FE3" s="8">
        <f t="shared" si="10"/>
        <v>2028</v>
      </c>
      <c r="FF3" s="8">
        <f t="shared" si="10"/>
        <v>2029</v>
      </c>
      <c r="FG3" s="8">
        <f t="shared" si="10"/>
        <v>2030</v>
      </c>
      <c r="FH3" s="8">
        <f t="shared" si="10"/>
        <v>2031</v>
      </c>
      <c r="FI3" s="8">
        <f t="shared" si="10"/>
        <v>2032</v>
      </c>
      <c r="FJ3" s="8">
        <f t="shared" si="10"/>
        <v>2033</v>
      </c>
      <c r="FK3" s="8">
        <f t="shared" si="10"/>
        <v>2034</v>
      </c>
      <c r="FL3" s="8">
        <f t="shared" si="10"/>
        <v>0</v>
      </c>
      <c r="FO3" s="8">
        <f>AR3</f>
        <v>2025</v>
      </c>
      <c r="FP3" s="8">
        <f t="shared" ref="FP3:FX3" si="11">AS3</f>
        <v>2026</v>
      </c>
      <c r="FQ3" s="8">
        <f t="shared" si="11"/>
        <v>2027</v>
      </c>
      <c r="FR3" s="8">
        <f t="shared" si="11"/>
        <v>2028</v>
      </c>
      <c r="FS3" s="8">
        <f t="shared" si="11"/>
        <v>2029</v>
      </c>
      <c r="FT3" s="8">
        <f t="shared" si="11"/>
        <v>2030</v>
      </c>
      <c r="FU3" s="8">
        <f t="shared" si="11"/>
        <v>2031</v>
      </c>
      <c r="FV3" s="8">
        <f t="shared" si="11"/>
        <v>2032</v>
      </c>
      <c r="FW3" s="8">
        <f t="shared" si="11"/>
        <v>2033</v>
      </c>
      <c r="FX3" s="8">
        <f t="shared" si="11"/>
        <v>2034</v>
      </c>
    </row>
    <row r="4" spans="1:180" ht="15" x14ac:dyDescent="0.25">
      <c r="B4" s="511"/>
      <c r="C4" s="422">
        <f>IF(Registrering!$B$28="Fast beløp",0,IF(Registrering!$B$28="Sats for ekst. fin. overhead",0,DK4))</f>
        <v>0</v>
      </c>
      <c r="D4" s="422">
        <f>SUM(AR4:BA4)</f>
        <v>0</v>
      </c>
      <c r="E4" s="422">
        <f>IFERROR(SUM(BC4:BL4),0)</f>
        <v>0</v>
      </c>
      <c r="F4" s="422">
        <f>SUM(D4:E4)</f>
        <v>0</v>
      </c>
      <c r="G4" s="58">
        <f>SUM(K4:T4)/12</f>
        <v>0</v>
      </c>
      <c r="H4" s="595"/>
      <c r="I4" s="598"/>
      <c r="J4" s="604"/>
      <c r="K4" s="605"/>
      <c r="L4" s="605"/>
      <c r="M4" s="605"/>
      <c r="N4" s="605"/>
      <c r="O4" s="605"/>
      <c r="P4" s="605"/>
      <c r="Q4" s="605"/>
      <c r="R4" s="605"/>
      <c r="S4" s="597"/>
      <c r="T4" s="597"/>
      <c r="U4" s="34"/>
      <c r="AC4" s="32"/>
      <c r="AD4" s="32"/>
      <c r="AE4" s="32"/>
      <c r="AF4" s="32"/>
      <c r="AG4" s="6">
        <f>I4</f>
        <v>0</v>
      </c>
      <c r="AH4" s="6">
        <f>AG4*Tabeller!$I$49</f>
        <v>0</v>
      </c>
      <c r="AI4" s="6">
        <f>IF(AG4&gt;0,(AH4-400)/52*47,0)</f>
        <v>0</v>
      </c>
      <c r="AJ4" s="88">
        <f>AI4*Tabeller!$H$40</f>
        <v>0</v>
      </c>
      <c r="AK4" s="6">
        <f>SUM(AI4:AJ4,AL4)*Tabeller!$H$42</f>
        <v>0</v>
      </c>
      <c r="AL4" s="6">
        <f>AH4*Tabeller!$H$41</f>
        <v>0</v>
      </c>
      <c r="AM4" s="6">
        <f t="shared" ref="AM4" si="12">SUM(AI4:AL4)</f>
        <v>0</v>
      </c>
      <c r="AN4" s="6">
        <f>AM4+(IF(B4="Teknisk adm bistand",Registrering!$E$51,Registrering!$B$51))</f>
        <v>0</v>
      </c>
      <c r="AO4" s="6">
        <f>AN4/Tabeller!$H$5</f>
        <v>0</v>
      </c>
      <c r="AP4" s="30"/>
      <c r="AR4" s="6">
        <f>((K4*Budsjett_FL!$AM4))/12</f>
        <v>0</v>
      </c>
      <c r="AS4" s="6">
        <f>((L4*Budsjett_FL!$AM4)*(Tabeller!J$49))/12</f>
        <v>0</v>
      </c>
      <c r="AT4" s="6">
        <f>((M4*Budsjett_FL!$AM4)*(Tabeller!K$49))/12</f>
        <v>0</v>
      </c>
      <c r="AU4" s="6">
        <f>((N4*Budsjett_FL!$AM4)*(Tabeller!L$49))/12</f>
        <v>0</v>
      </c>
      <c r="AV4" s="6">
        <f>((O4*Budsjett_FL!$AM4)*(Tabeller!M$49))/12</f>
        <v>0</v>
      </c>
      <c r="AW4" s="6">
        <f>((P4*Budsjett_FL!$AM4)*(Tabeller!N$49))/12</f>
        <v>0</v>
      </c>
      <c r="AX4" s="6">
        <f>((Q4*Budsjett_FL!$AM4)*(Tabeller!O$49))/12</f>
        <v>0</v>
      </c>
      <c r="AY4" s="6">
        <f>((R4*Budsjett_FL!$AM4)*(Tabeller!P$49))/12</f>
        <v>0</v>
      </c>
      <c r="AZ4" s="6">
        <f>((S4*Budsjett_FL!$AM4)*(Tabeller!Q$49))/12</f>
        <v>0</v>
      </c>
      <c r="BA4" s="6">
        <f>((T4*Budsjett_FL!$AM4)*(Tabeller!R$49))/12</f>
        <v>0</v>
      </c>
      <c r="BC4" s="6">
        <f t="shared" ref="BC4:BC12" si="13">IFERROR(IF($E$81&gt;$E$80,BO4,FO4),0)</f>
        <v>0</v>
      </c>
      <c r="BD4" s="6">
        <f t="shared" ref="BD4:BD12" si="14">IFERROR(IF($E$81&gt;$E$80,BP4,FP4),0)</f>
        <v>0</v>
      </c>
      <c r="BE4" s="6">
        <f t="shared" ref="BE4:BE12" si="15">IFERROR(IF($E$81&gt;$E$80,BQ4,FQ4),0)</f>
        <v>0</v>
      </c>
      <c r="BF4" s="6">
        <f t="shared" ref="BF4:BF12" si="16">IFERROR(IF($E$81&gt;$E$80,BR4,FR4),0)</f>
        <v>0</v>
      </c>
      <c r="BG4" s="6">
        <f t="shared" ref="BG4:BG12" si="17">IFERROR(IF($E$81&gt;$E$80,BS4,FS4),0)</f>
        <v>0</v>
      </c>
      <c r="BH4" s="6">
        <f t="shared" ref="BH4:BH12" si="18">IFERROR(IF($E$81&gt;$E$80,BT4,FT4),0)</f>
        <v>0</v>
      </c>
      <c r="BI4" s="6">
        <f t="shared" ref="BI4:BI12" si="19">IFERROR(IF($E$81&gt;$E$80,BU4,FU4),0)</f>
        <v>0</v>
      </c>
      <c r="BJ4" s="6">
        <f t="shared" ref="BJ4:BJ12" si="20">IFERROR(IF($E$81&gt;$E$80,BV4,FV4),0)</f>
        <v>0</v>
      </c>
      <c r="BK4" s="6">
        <f t="shared" ref="BK4:BK12" si="21">IFERROR(IF($E$81&gt;$E$80,BW4,FW4),0)</f>
        <v>0</v>
      </c>
      <c r="BL4" s="6">
        <f t="shared" ref="BL4:BL12" si="22">IFERROR(IF($E$81&gt;$E$80,BX4,FX4),0)</f>
        <v>0</v>
      </c>
      <c r="BO4" s="6">
        <f>IFERROR(IF($E$83=$E$82,AR4*$E$83,AR4*Budsjett_FL!$E$82),0)</f>
        <v>0</v>
      </c>
      <c r="BP4" s="6">
        <f>IFERROR(IF($E$83=$E$82,AS4*$E$83,AS4*Budsjett_FL!$E$82),0)</f>
        <v>0</v>
      </c>
      <c r="BQ4" s="6">
        <f>IFERROR(IF($E$83=$E$82,AT4*$E$83,AT4*Budsjett_FL!$E$82),0)</f>
        <v>0</v>
      </c>
      <c r="BR4" s="6">
        <f>IFERROR(IF($E$83=$E$82,AU4*$E$83,AU4*Budsjett_FL!$E$82),0)</f>
        <v>0</v>
      </c>
      <c r="BS4" s="6">
        <f>IFERROR(IF($E$83=$E$82,AV4*$E$83,AV4*Budsjett_FL!$E$82),0)</f>
        <v>0</v>
      </c>
      <c r="BT4" s="6">
        <f>IFERROR(IF($E$83=$E$82,AW4*$E$83,AW4*Budsjett_FL!$E$82),0)</f>
        <v>0</v>
      </c>
      <c r="BU4" s="6">
        <f>IFERROR(IF($E$83=$E$82,AX4*$E$83,AX4*Budsjett_FL!$E$82),0)</f>
        <v>0</v>
      </c>
      <c r="BV4" s="6">
        <f>IFERROR(IF($E$83=$E$82,AY4*$E$83,AY4*Budsjett_FL!$E$82),0)</f>
        <v>0</v>
      </c>
      <c r="BW4" s="6">
        <f>IFERROR(IF($E$83=$E$82,AZ4*$E$83,AZ4*Budsjett_FL!$E$82),0)</f>
        <v>0</v>
      </c>
      <c r="BX4" s="6">
        <f>IFERROR(IF($E$83=$E$82,BA4*$E$83,BA4*Budsjett_FL!$E$82),0)</f>
        <v>0</v>
      </c>
      <c r="CA4" s="6">
        <f t="shared" ref="CA4:CJ11" si="23">BC4-BO4</f>
        <v>0</v>
      </c>
      <c r="CB4" s="6">
        <f t="shared" si="23"/>
        <v>0</v>
      </c>
      <c r="CC4" s="6">
        <f t="shared" si="23"/>
        <v>0</v>
      </c>
      <c r="CD4" s="6">
        <f t="shared" si="23"/>
        <v>0</v>
      </c>
      <c r="CE4" s="6">
        <f t="shared" si="23"/>
        <v>0</v>
      </c>
      <c r="CF4" s="6">
        <f t="shared" si="23"/>
        <v>0</v>
      </c>
      <c r="CG4" s="6">
        <f t="shared" si="23"/>
        <v>0</v>
      </c>
      <c r="CH4" s="6">
        <f t="shared" si="23"/>
        <v>0</v>
      </c>
      <c r="CI4" s="6">
        <f t="shared" si="23"/>
        <v>0</v>
      </c>
      <c r="CJ4" s="6">
        <f t="shared" si="23"/>
        <v>0</v>
      </c>
      <c r="CL4" s="47">
        <f t="shared" ref="CL4:CL11" si="24">B4</f>
        <v>0</v>
      </c>
      <c r="CM4" s="6">
        <f>-((IF($CL4="Teknisk/adm. bistand/Feltassistent",Budsjett_FL!AR4*(1+Tabeller!$I$76),0))+(IF($CL4="Forsker - professor",Tabeller!I$69*K4,0)+IF($CL4="Prosjektleder/adm.leder",Tabeller!I$68*K4,0)+IF($CL4="Forsker - 1.aman.",Tabeller!I$70*K4,0)+IF($CL4="Gjesteforsker",Tabeller!I$72*K4,0)+IF($CL4="Postdoktor / forsker",Tabeller!I$73*K4,0)+IF($CL4="Stipendiat",Tabeller!I$74*K4,0)+IF($CL4="Forsker (rundsum)",Tabeller!I$71*K4,0)+IF($CL4="Vit.ass",Tabeller!I$75*K4,0))/12)</f>
        <v>0</v>
      </c>
      <c r="CN4" s="6">
        <f>-((IF($CL4="Teknisk/adm. bistand/Feltassistent",Budsjett_FL!AS4*(1+Tabeller!$I$76),0))+(IF($CL4="Forsker - professor",Tabeller!J$69*L4,0)+IF($CL4="Prosjektleder/adm.leder",Tabeller!J$68*L4,0)+IF($CL4="Forsker - 1.aman.",Tabeller!J$70*L4,0)+IF($CL4="Gjesteforsker",Tabeller!J$72*L4,0)+IF($CL4="Postdoktor / forsker",Tabeller!J$73*L4,0)+IF($CL4="Stipendiat",Tabeller!J$74*L4,0)+IF($CL4="Forsker (rundsum)",Tabeller!J$71*L4,0)+IF($CL4="Vit.ass",Tabeller!J$75*L4,0))/12)</f>
        <v>0</v>
      </c>
      <c r="CO4" s="6">
        <f>-((IF($CL4="Teknisk/adm. bistand/Feltassistent",Budsjett_FL!AT4*(1+Tabeller!$I$76),0))+(IF($CL4="Forsker - professor",Tabeller!K$69*M4,0)+IF($CL4="Prosjektleder/adm.leder",Tabeller!K$68*M4,0)+IF($CL4="Forsker - 1.aman.",Tabeller!K$70*M4,0)+IF($CL4="Gjesteforsker",Tabeller!K$72*M4,0)+IF($CL4="Postdoktor / forsker",Tabeller!K$73*M4,0)+IF($CL4="Stipendiat",Tabeller!K$74*M4,0)+IF($CL4="Forsker (rundsum)",Tabeller!K$71*M4,0)+IF($CL4="Vit.ass",Tabeller!K$75*M4,0))/12)</f>
        <v>0</v>
      </c>
      <c r="CP4" s="6">
        <f>-((IF($CL4="Teknisk/adm. bistand/Feltassistent",Budsjett_FL!AU4*(1+Tabeller!$I$76),0))+(IF($CL4="Forsker - professor",Tabeller!L$69*N4,0)+IF($CL4="Prosjektleder/adm.leder",Tabeller!L$68*N4,0)+IF($CL4="Forsker - 1.aman.",Tabeller!L$70*N4,0)+IF($CL4="Gjesteforsker",Tabeller!L$72*N4,0)+IF($CL4="Postdoktor / forsker",Tabeller!L$73*N4,0)+IF($CL4="Stipendiat",Tabeller!L$74*N4,0)+IF($CL4="Forsker (rundsum)",Tabeller!L$71*N4,0)+IF($CL4="Vit.ass",Tabeller!L$75*N4,0))/12)</f>
        <v>0</v>
      </c>
      <c r="CQ4" s="6">
        <f>-((IF($CL4="Teknisk/adm. bistand/Feltassistent",Budsjett_FL!AV4*(1+Tabeller!$I$76),0))+(IF($CL4="Forsker - professor",Tabeller!M$69*O4,0)+IF($CL4="Prosjektleder/adm.leder",Tabeller!M$68*O4,0)+IF($CL4="Forsker - 1.aman.",Tabeller!M$70*O4,0)+IF($CL4="Gjesteforsker",Tabeller!M$72*O4,0)+IF($CL4="Postdoktor / forsker",Tabeller!M$73*O4,0)+IF($CL4="Stipendiat",Tabeller!M$74*O4,0)+IF($CL4="Forsker (rundsum)",Tabeller!M$71*O4,0)+IF($CL4="Vit.ass",Tabeller!M$75*O4,0))/12)</f>
        <v>0</v>
      </c>
      <c r="CR4" s="6">
        <f>-((IF($CL4="Teknisk/adm. bistand/Feltassistent",Budsjett_FL!AW4*(1+Tabeller!$I$76),0))+(IF($CL4="Forsker - professor",Tabeller!N$69*P4,0)+IF($CL4="Prosjektleder/adm.leder",Tabeller!N$68*P4,0)+IF($CL4="Forsker - 1.aman.",Tabeller!N$70*P4,0)+IF($CL4="Gjesteforsker",Tabeller!N$72*P4,0)+IF($CL4="Postdoktor / forsker",Tabeller!N$73*P4,0)+IF($CL4="Stipendiat",Tabeller!N$74*P4,0)+IF($CL4="Forsker (rundsum)",Tabeller!N$71*P4,0)+IF($CL4="Vit.ass",Tabeller!N$75*P4,0))/12)</f>
        <v>0</v>
      </c>
      <c r="CS4" s="6">
        <f>-((IF($CL4="Teknisk/adm. bistand/Feltassistent",Budsjett_FL!AX4*(1+Tabeller!$I$76),0))+(IF($CL4="Forsker - professor",Tabeller!O$69*Q4,0)+IF($CL4="Prosjektleder/adm.leder",Tabeller!O$68*Q4,0)+IF($CL4="Forsker - 1.aman.",Tabeller!O$70*Q4,0)+IF($CL4="Gjesteforsker",Tabeller!O$72*Q4,0)+IF($CL4="Postdoktor / forsker",Tabeller!O$73*Q4,0)+IF($CL4="Stipendiat",Tabeller!O$74*Q4,0)+IF($CL4="Forsker (rundsum)",Tabeller!O$71*Q4,0)+IF($CL4="Vit.ass",Tabeller!O$75*Q4,0))/12)</f>
        <v>0</v>
      </c>
      <c r="CT4" s="6">
        <f>-((IF($CL4="Teknisk/adm. bistand/Feltassistent",Budsjett_FL!AY4*(1+Tabeller!$I$76),0))+(IF($CL4="Forsker - professor",Tabeller!P$69*R4,0)+IF($CL4="Prosjektleder/adm.leder",Tabeller!P$68*R4,0)+IF($CL4="Forsker - 1.aman.",Tabeller!P$70*R4,0)+IF($CL4="Gjesteforsker",Tabeller!P$72*R4,0)+IF($CL4="Postdoktor / forsker",Tabeller!P$73*R4,0)+IF($CL4="Stipendiat",Tabeller!P$74*R4,0)+IF($CL4="Forsker (rundsum)",Tabeller!P$71*R4,0)+IF($CL4="Vit.ass",Tabeller!P$75*R4,0))/12)</f>
        <v>0</v>
      </c>
      <c r="CU4" s="6">
        <f>-((IF($CL4="Teknisk/adm. bistand/Feltassistent",Budsjett_FL!AZ4*(1+Tabeller!$I$76),0))+(IF($CL4="Forsker - professor",Tabeller!Q$69*S4,0)+IF($CL4="Prosjektleder/adm.leder",Tabeller!Q$68*S4,0)+IF($CL4="Forsker - 1.aman.",Tabeller!Q$70*S4,0)+IF($CL4="Gjesteforsker",Tabeller!Q$72*S4,0)+IF($CL4="Postdoktor / forsker",Tabeller!Q$73*S4,0)+IF($CL4="Stipendiat",Tabeller!Q$74*S4,0)+IF($CL4="Forsker (rundsum)",Tabeller!Q$71*S4,0)+IF($CL4="Vit.ass",Tabeller!Q$75*S4,0))/12)</f>
        <v>0</v>
      </c>
      <c r="CV4" s="6">
        <f>-((IF($CL4="Teknisk/adm. bistand/Feltassistent",Budsjett_FL!BA4*(1+Tabeller!$I$76),0))+(IF($CL4="Forsker - professor",Tabeller!R$69*T4,0)+IF($CL4="Prosjektleder/adm.leder",Tabeller!R$68*T4,0)+IF($CL4="Forsker - 1.aman.",Tabeller!R$70*T4,0)+IF($CL4="Gjesteforsker",Tabeller!R$72*T4,0)+IF($CL4="Postdoktor / forsker",Tabeller!R$73*T4,0)+IF($CL4="Stipendiat",Tabeller!R$74*T4,0)+IF($CL4="Forsker (rundsum)",Tabeller!R$71*T4,0)+IF($CL4="Vit.ass",Tabeller!R$75*T4,0))/12)</f>
        <v>0</v>
      </c>
      <c r="CW4" s="8">
        <f>SUM(CM4:CV4)</f>
        <v>0</v>
      </c>
      <c r="CZ4" s="47">
        <f>CL4</f>
        <v>0</v>
      </c>
      <c r="DA4" s="6">
        <f>-((IF($CZ4="Teknisk/adm. bistand/Feltassistent",IF(Budsjett_FL!AR4*(1+Tabeller!$I$76)&gt;Tabeller!I$69,Tabeller!I$69,Budsjett_FL!AR4*(1+Tabeller!$I$76)),0))+(IF($CZ4="Forsker - professor",Tabeller!I$69*K4,0)+IF($CZ4="Prosjektleder/adm.leder",Tabeller!I$68*K4,0)+IF($CZ4="Forsker - 1.aman.",Tabeller!I$70*K4,0)+IF($CZ4="Gjesteforsker",Tabeller!I$72*K4,0)+IF($CZ4="Postdoktor / forsker",Tabeller!I$73*K4,0)+IF($CZ4="Stipendiat",Tabeller!I$74*K4,0)+IF($CZ4="Forsker (rundsum)",Tabeller!I$71*K4,0)+IF($CZ4="Vit.ass",Tabeller!I$75*K4,0))/12)</f>
        <v>0</v>
      </c>
      <c r="DB4" s="6">
        <f>-((IF($CZ4="Teknisk/adm. bistand/Feltassistent",IF(Budsjett_FL!AS4*(1+Tabeller!$I$76)&gt;Tabeller!J$69,Tabeller!J$69,Budsjett_FL!AS4*(1+Tabeller!$I$76)),0))+(IF($CZ4="Forsker - professor",Tabeller!J$69*L4,0)+IF($CZ4="Prosjektleder/adm.leder",Tabeller!J$68*L4,0)+IF($CZ4="Forsker - 1.aman.",Tabeller!J$70*L4,0)+IF($CZ4="Gjesteforsker",Tabeller!J$72*L4,0)+IF($CZ4="Postdoktor / forsker",Tabeller!J$73*L4,0)+IF($CZ4="Stipendiat",Tabeller!J$74*L4,0)+IF($CZ4="Forsker (rundsum)",Tabeller!J$71*L4,0)+IF($CZ4="Vit.ass",Tabeller!J$75*L4,0))/12)</f>
        <v>0</v>
      </c>
      <c r="DC4" s="6">
        <f>-((IF($CZ4="Teknisk/adm. bistand/Feltassistent",IF(Budsjett_FL!AT4*(1+Tabeller!$I$76)&gt;Tabeller!K$69,Tabeller!K$69,Budsjett_FL!AT4*(1+Tabeller!$I$76)),0))+(IF($CZ4="Forsker - professor",Tabeller!K$69*M4,0)+IF($CZ4="Prosjektleder/adm.leder",Tabeller!K$68*M4,0)+IF($CZ4="Forsker - 1.aman.",Tabeller!K$70*M4,0)+IF($CZ4="Gjesteforsker",Tabeller!K$72*M4,0)+IF($CZ4="Postdoktor / forsker",Tabeller!K$73*M4,0)+IF($CZ4="Stipendiat",Tabeller!K$74*M4,0)+IF($CZ4="Forsker (rundsum)",Tabeller!K$71*M4,0)+IF($CZ4="Vit.ass",Tabeller!K$75*M4,0))/12)</f>
        <v>0</v>
      </c>
      <c r="DD4" s="6">
        <f>-((IF($CZ4="Teknisk/adm. bistand/Feltassistent",IF(Budsjett_FL!AU4*(1+Tabeller!$I$76)&gt;Tabeller!L$69,Tabeller!L$69,Budsjett_FL!AU4*(1+Tabeller!$I$76)),0))+(IF($CZ4="Forsker - professor",Tabeller!L$69*N4,0)+IF($CZ4="Prosjektleder/adm.leder",Tabeller!L$68*N4,0)+IF($CZ4="Forsker - 1.aman.",Tabeller!L$70*N4,0)+IF($CZ4="Gjesteforsker",Tabeller!L$72*N4,0)+IF($CZ4="Postdoktor / forsker",Tabeller!L$73*N4,0)+IF($CZ4="Stipendiat",Tabeller!L$74*N4,0)+IF($CZ4="Forsker (rundsum)",Tabeller!L$71*N4,0)+IF($CZ4="Vit.ass",Tabeller!L$75*N4,0))/12)</f>
        <v>0</v>
      </c>
      <c r="DE4" s="6">
        <f>-((IF($CZ4="Teknisk/adm. bistand/Feltassistent",IF(Budsjett_FL!AV4*(1+Tabeller!$I$76)&gt;Tabeller!M$69,Tabeller!M$69,Budsjett_FL!AV4*(1+Tabeller!$I$76)),0))+(IF($CZ4="Forsker - professor",Tabeller!M$69*O4,0)+IF($CZ4="Prosjektleder/adm.leder",Tabeller!M$68*O4,0)+IF($CZ4="Forsker - 1.aman.",Tabeller!M$70*O4,0)+IF($CZ4="Gjesteforsker",Tabeller!M$72*O4,0)+IF($CZ4="Postdoktor / forsker",Tabeller!M$73*O4,0)+IF($CZ4="Stipendiat",Tabeller!M$74*O4,0)+IF($CZ4="Forsker (rundsum)",Tabeller!M$71*O4,0)+IF($CZ4="Vit.ass",Tabeller!M$75*O4,0))/12)</f>
        <v>0</v>
      </c>
      <c r="DF4" s="6">
        <f>-((IF($CZ4="Teknisk/adm. bistand/Feltassistent",IF(Budsjett_FL!AW4*(1+Tabeller!$I$76)&gt;Tabeller!N$69,Tabeller!N$69,Budsjett_FL!AW4*(1+Tabeller!$I$76)),0))+(IF($CZ4="Forsker - professor",Tabeller!N$69*P4,0)+IF($CZ4="Prosjektleder/adm.leder",Tabeller!N$68*P4,0)+IF($CZ4="Forsker - 1.aman.",Tabeller!N$70*P4,0)+IF($CZ4="Gjesteforsker",Tabeller!N$72*P4,0)+IF($CZ4="Postdoktor / forsker",Tabeller!N$73*P4,0)+IF($CZ4="Stipendiat",Tabeller!N$74*P4,0)+IF($CZ4="Forsker (rundsum)",Tabeller!N$71*P4,0)+IF($CZ4="Vit.ass",Tabeller!N$75*P4,0))/12)</f>
        <v>0</v>
      </c>
      <c r="DG4" s="6">
        <f>-((IF($CZ4="Teknisk/adm. bistand/Feltassistent",IF(Budsjett_FL!AX4*(1+Tabeller!$I$76)&gt;Tabeller!O$69,Tabeller!O$69,Budsjett_FL!AX4*(1+Tabeller!$I$76)),0))+(IF($CZ4="Forsker - professor",Tabeller!O$69*Q4,0)+IF($CZ4="Prosjektleder/adm.leder",Tabeller!O$68*Q4,0)+IF($CZ4="Forsker - 1.aman.",Tabeller!O$70*Q4,0)+IF($CZ4="Gjesteforsker",Tabeller!O$72*Q4,0)+IF($CZ4="Postdoktor / forsker",Tabeller!O$73*Q4,0)+IF($CZ4="Stipendiat",Tabeller!O$74*Q4,0)+IF($CZ4="Forsker (rundsum)",Tabeller!O$71*Q4,0)+IF($CZ4="Vit.ass",Tabeller!O$75*Q4,0))/12)</f>
        <v>0</v>
      </c>
      <c r="DH4" s="6">
        <f>-((IF($CZ4="Teknisk/adm. bistand/Feltassistent",IF(Budsjett_FL!AY4*(1+Tabeller!$I$76)&gt;Tabeller!P$69,Tabeller!P$69,Budsjett_FL!AY4*(1+Tabeller!$I$76)),0))+(IF($CZ4="Forsker - professor",Tabeller!P$69*R4,0)+IF($CZ4="Prosjektleder/adm.leder",Tabeller!P$68*R4,0)+IF($CZ4="Forsker - 1.aman.",Tabeller!P$70*R4,0)+IF($CZ4="Gjesteforsker",Tabeller!P$72*R4,0)+IF($CZ4="Postdoktor / forsker",Tabeller!P$73*R4,0)+IF($CZ4="Stipendiat",Tabeller!P$74*R4,0)+IF($CZ4="Forsker (rundsum)",Tabeller!P$71*R4,0)+IF($CZ4="Vit.ass",Tabeller!P$75*R4,0))/12)</f>
        <v>0</v>
      </c>
      <c r="DI4" s="6">
        <f>-((IF($CZ4="Teknisk/adm. bistand/Feltassistent",IF(Budsjett_FL!AZ4*(1+Tabeller!$I$76)&gt;Tabeller!Q$69,Tabeller!Q$69,Budsjett_FL!AZ4*(1+Tabeller!$I$76)),0))+(IF($CZ4="Forsker - professor",Tabeller!Q$69*S4,0)+IF($CZ4="Prosjektleder/adm.leder",Tabeller!Q$68*S4,0)+IF($CZ4="Forsker - 1.aman.",Tabeller!Q$70*S4,0)+IF($CZ4="Gjesteforsker",Tabeller!Q$72*S4,0)+IF($CZ4="Postdoktor / forsker",Tabeller!Q$73*S4,0)+IF($CZ4="Stipendiat",Tabeller!Q$74*S4,0)+IF($CZ4="Forsker (rundsum)",Tabeller!Q$71*S4,0)+IF($CZ4="Vit.ass",Tabeller!Q$75*S4,0))/12)</f>
        <v>0</v>
      </c>
      <c r="DJ4" s="6">
        <f>-((IF($CZ4="Teknisk/adm. bistand/Feltassistent",IF(Budsjett_FL!BA4*(1+Tabeller!$I$76)&gt;Tabeller!R$69,Tabeller!R$69,Budsjett_FL!BA4*(1+Tabeller!$I$76)),0))+(IF($CZ4="Forsker - professor",Tabeller!R$69*T4,0)+IF($CZ4="Prosjektleder/adm.leder",Tabeller!R$68*T4,0)+IF($CZ4="Forsker - 1.aman.",Tabeller!R$70*T4,0)+IF($CZ4="Gjesteforsker",Tabeller!R$72*T4,0)+IF($CZ4="Postdoktor / forsker",Tabeller!R$73*T4,0)+IF($CZ4="Stipendiat",Tabeller!R$74*T4,0)+IF($CZ4="Forsker (rundsum)",Tabeller!R$71*T4,0)+IF($CZ4="Vit.ass",Tabeller!R$75*T4,0))/12)</f>
        <v>0</v>
      </c>
      <c r="DK4" s="8">
        <f>SUM(DA4:DJ4)</f>
        <v>0</v>
      </c>
      <c r="DM4" s="47">
        <f>CZ4</f>
        <v>0</v>
      </c>
      <c r="DN4" s="6">
        <f t="shared" ref="DN4:DN11" si="25">IF($H4=$DM$1,CM4,0)</f>
        <v>0</v>
      </c>
      <c r="DO4" s="6">
        <f t="shared" ref="DO4:DO11" si="26">IF($H4=$DM$1,CN4,0)</f>
        <v>0</v>
      </c>
      <c r="DP4" s="6">
        <f t="shared" ref="DP4:DP11" si="27">IF($H4=$DM$1,CO4,0)</f>
        <v>0</v>
      </c>
      <c r="DQ4" s="6">
        <f t="shared" ref="DQ4:DQ11" si="28">IF($H4=$DM$1,CP4,0)</f>
        <v>0</v>
      </c>
      <c r="DR4" s="6">
        <f t="shared" ref="DR4:DR11" si="29">IF($H4=$DM$1,CQ4,0)</f>
        <v>0</v>
      </c>
      <c r="DS4" s="6">
        <f t="shared" ref="DS4:DS11" si="30">IF($H4=$DM$1,CR4,0)</f>
        <v>0</v>
      </c>
      <c r="DT4" s="6">
        <f t="shared" ref="DT4:DT11" si="31">IF($H4=$DM$1,CS4,0)</f>
        <v>0</v>
      </c>
      <c r="DU4" s="6">
        <f t="shared" ref="DU4:DU11" si="32">IF($H4=$DM$1,CT4,0)</f>
        <v>0</v>
      </c>
      <c r="DV4" s="6">
        <f t="shared" ref="DV4:DV11" si="33">IF($H4=$DM$1,CU4,0)</f>
        <v>0</v>
      </c>
      <c r="DW4" s="6">
        <f t="shared" ref="DW4:DW11" si="34">IF($H4=$DM$1,CV4,0)</f>
        <v>0</v>
      </c>
      <c r="DX4" s="8">
        <f>SUM(DN4:DW4)</f>
        <v>0</v>
      </c>
      <c r="DZ4" s="47">
        <f>DM4</f>
        <v>0</v>
      </c>
      <c r="EA4" s="6">
        <f t="shared" ref="EA4:EA11" si="35">IF($H4=$DZ$1,CM4,0)</f>
        <v>0</v>
      </c>
      <c r="EB4" s="6">
        <f t="shared" ref="EB4:EB11" si="36">IF($H4=$DZ$1,CN4,0)</f>
        <v>0</v>
      </c>
      <c r="EC4" s="6">
        <f t="shared" ref="EC4:EC11" si="37">IF($H4=$DZ$1,CO4,0)</f>
        <v>0</v>
      </c>
      <c r="ED4" s="6">
        <f t="shared" ref="ED4:ED11" si="38">IF($H4=$DZ$1,CP4,0)</f>
        <v>0</v>
      </c>
      <c r="EE4" s="6">
        <f t="shared" ref="EE4:EE11" si="39">IF($H4=$DZ$1,CQ4,0)</f>
        <v>0</v>
      </c>
      <c r="EF4" s="6">
        <f t="shared" ref="EF4:EF11" si="40">IF($H4=$DZ$1,CR4,0)</f>
        <v>0</v>
      </c>
      <c r="EG4" s="6">
        <f t="shared" ref="EG4:EG11" si="41">IF($H4=$DZ$1,CS4,0)</f>
        <v>0</v>
      </c>
      <c r="EH4" s="6">
        <f t="shared" ref="EH4:EH11" si="42">IF($H4=$DZ$1,CT4,0)</f>
        <v>0</v>
      </c>
      <c r="EI4" s="6">
        <f t="shared" ref="EI4:EI11" si="43">IF($H4=$DZ$1,CU4,0)</f>
        <v>0</v>
      </c>
      <c r="EJ4" s="6">
        <f t="shared" ref="EJ4:EJ11" si="44">IF($H4=$DZ$1,CV4,0)</f>
        <v>0</v>
      </c>
      <c r="EK4" s="8">
        <f>SUM(EA4:EJ4)</f>
        <v>0</v>
      </c>
      <c r="EM4" s="47">
        <f>DZ4</f>
        <v>0</v>
      </c>
      <c r="EN4" s="6">
        <f t="shared" ref="EN4:EN11" si="45">IF($H4=$EM$1,CM4,0)</f>
        <v>0</v>
      </c>
      <c r="EO4" s="6">
        <f t="shared" ref="EO4:EO11" si="46">IF($H4=$EM$1,CN4,0)</f>
        <v>0</v>
      </c>
      <c r="EP4" s="6">
        <f t="shared" ref="EP4:EP11" si="47">IF($H4=$EM$1,CO4,0)</f>
        <v>0</v>
      </c>
      <c r="EQ4" s="6">
        <f t="shared" ref="EQ4:EQ11" si="48">IF($H4=$EM$1,CP4,0)</f>
        <v>0</v>
      </c>
      <c r="ER4" s="6">
        <f t="shared" ref="ER4:ER11" si="49">IF($H4=$EM$1,CQ4,0)</f>
        <v>0</v>
      </c>
      <c r="ES4" s="6">
        <f t="shared" ref="ES4:ES11" si="50">IF($H4=$EM$1,CR4,0)</f>
        <v>0</v>
      </c>
      <c r="ET4" s="6">
        <f t="shared" ref="ET4:ET11" si="51">IF($H4=$EM$1,CS4,0)</f>
        <v>0</v>
      </c>
      <c r="EU4" s="6">
        <f t="shared" ref="EU4:EU11" si="52">IF($H4=$EM$1,CT4,0)</f>
        <v>0</v>
      </c>
      <c r="EV4" s="6">
        <f t="shared" ref="EV4:EV11" si="53">IF($H4=$EM$1,CU4,0)</f>
        <v>0</v>
      </c>
      <c r="EW4" s="6">
        <f t="shared" ref="EW4:EW11" si="54">IF($H4=$EM$1,CV4,0)</f>
        <v>0</v>
      </c>
      <c r="EX4" s="8">
        <f>SUM(EN4:EW4)</f>
        <v>0</v>
      </c>
      <c r="FA4" s="47">
        <f t="shared" ref="FA4:FA71" si="55">EM4</f>
        <v>0</v>
      </c>
      <c r="FB4" s="6"/>
      <c r="FC4" s="6"/>
      <c r="FD4" s="6"/>
      <c r="FE4" s="6"/>
      <c r="FF4" s="6"/>
      <c r="FG4" s="6"/>
      <c r="FH4" s="6"/>
      <c r="FI4" s="6"/>
      <c r="FJ4" s="6"/>
      <c r="FK4" s="6"/>
      <c r="FL4" s="8">
        <f>SUM(FB4:FK4)</f>
        <v>0</v>
      </c>
      <c r="FO4" s="6">
        <f>IFERROR(IF($B4="Teknisk/adm. Bistand/Feltassistent",(K4/12)*Tabeller!J$11,(K4/12)*Tabeller!J$10),0)</f>
        <v>0</v>
      </c>
      <c r="FP4" s="6">
        <f>IFERROR(IF($B4="Teknisk/adm. Bistand/Feltassistent",(L4/12)*Tabeller!K$11,(L4/12)*Tabeller!K$10),0)</f>
        <v>0</v>
      </c>
      <c r="FQ4" s="6">
        <f>IFERROR(IF($B4="Teknisk/adm. Bistand/Feltassistent",(M4/12)*Tabeller!L$11,(M4/12)*Tabeller!L$10),0)</f>
        <v>0</v>
      </c>
      <c r="FR4" s="6">
        <f>IFERROR(IF($B4="Teknisk/adm. Bistand/Feltassistent",(N4/12)*Tabeller!M$11,(N4/12)*Tabeller!M$10),0)</f>
        <v>0</v>
      </c>
      <c r="FS4" s="6">
        <f>IFERROR(IF($B4="Teknisk/adm. Bistand/Feltassistent",(O4/12)*Tabeller!N$11,(O4/12)*Tabeller!N$10),0)</f>
        <v>0</v>
      </c>
      <c r="FT4" s="6">
        <f>IFERROR(IF($B4="Teknisk/adm. Bistand/Feltassistent",(P4/12)*Tabeller!O$11,(P4/12)*Tabeller!O$10),0)</f>
        <v>0</v>
      </c>
      <c r="FU4" s="6">
        <f>IFERROR(IF($B4="Teknisk/adm. Bistand/Feltassistent",(Q4/12)*Tabeller!P$11,(Q4/12)*Tabeller!P$10),0)</f>
        <v>0</v>
      </c>
      <c r="FV4" s="6">
        <f>IFERROR(IF($B4="Teknisk/adm. Bistand/Feltassistent",(R4/12)*Tabeller!Q$11,(R4/12)*Tabeller!Q$10),0)</f>
        <v>0</v>
      </c>
      <c r="FW4" s="6">
        <f>IFERROR(IF($B4="Teknisk/adm. Bistand/Feltassistent",(S4/12)*Tabeller!R$11,(S4/12)*Tabeller!R$10),0)</f>
        <v>0</v>
      </c>
      <c r="FX4" s="6">
        <f>IFERROR(IF($B4="Teknisk/adm. Bistand/Feltassistent",(T4/12)*Tabeller!S$11,(T4/12)*Tabeller!S$10),0)</f>
        <v>0</v>
      </c>
    </row>
    <row r="5" spans="1:180" ht="15" x14ac:dyDescent="0.25">
      <c r="B5" s="511"/>
      <c r="C5" s="422">
        <f>IF(Registrering!$B$28="Fast beløp",0,IF(Registrering!$B$28="Sats for ekst. fin. overhead",0,DK5))</f>
        <v>0</v>
      </c>
      <c r="D5" s="422">
        <f t="shared" ref="D5:D11" si="56">SUM(AR5:BA5)</f>
        <v>0</v>
      </c>
      <c r="E5" s="422">
        <f t="shared" ref="E5:E11" si="57">IFERROR(SUM(BC5:BL5),0)</f>
        <v>0</v>
      </c>
      <c r="F5" s="422">
        <f t="shared" ref="F5:F11" si="58">SUM(D5:E5)</f>
        <v>0</v>
      </c>
      <c r="G5" s="58">
        <f>SUM(K5:T5)/12</f>
        <v>0</v>
      </c>
      <c r="H5" s="595"/>
      <c r="I5" s="598"/>
      <c r="J5" s="604"/>
      <c r="K5" s="605"/>
      <c r="L5" s="605"/>
      <c r="M5" s="605"/>
      <c r="N5" s="605"/>
      <c r="O5" s="605"/>
      <c r="P5" s="605"/>
      <c r="Q5" s="605"/>
      <c r="R5" s="605"/>
      <c r="S5" s="597"/>
      <c r="T5" s="597"/>
      <c r="AG5" s="6">
        <f t="shared" ref="AG5:AG11" si="59">I5</f>
        <v>0</v>
      </c>
      <c r="AH5" s="6">
        <f>AG5*Tabeller!$I$49</f>
        <v>0</v>
      </c>
      <c r="AI5" s="6">
        <f t="shared" ref="AI5:AI11" si="60">IF(AG5&gt;0,(AH5-400)/52*47,0)</f>
        <v>0</v>
      </c>
      <c r="AJ5" s="88">
        <f>AI5*Tabeller!$H$40</f>
        <v>0</v>
      </c>
      <c r="AK5" s="6">
        <f>SUM(AI5:AJ5,AL5)*Tabeller!$H$42</f>
        <v>0</v>
      </c>
      <c r="AL5" s="6">
        <f>AH5*Tabeller!$H$41</f>
        <v>0</v>
      </c>
      <c r="AM5" s="6">
        <f t="shared" ref="AM5:AM11" si="61">SUM(AI5:AL5)</f>
        <v>0</v>
      </c>
      <c r="AN5" s="6">
        <f>AM5+(IF(B5="Teknisk adm bistand",Registrering!$E$51,Registrering!$B$51))</f>
        <v>0</v>
      </c>
      <c r="AO5" s="6">
        <f>AN5/Tabeller!$H$5</f>
        <v>0</v>
      </c>
      <c r="AP5" s="30"/>
      <c r="AR5" s="6">
        <f>((K5*Budsjett_FL!$AM5))/12</f>
        <v>0</v>
      </c>
      <c r="AS5" s="6">
        <f>((L5*Budsjett_FL!$AM5)*(Tabeller!J$49))/12</f>
        <v>0</v>
      </c>
      <c r="AT5" s="6">
        <f>((M5*Budsjett_FL!$AM5)*(Tabeller!K$49))/12</f>
        <v>0</v>
      </c>
      <c r="AU5" s="6">
        <f>((N5*Budsjett_FL!$AM5)*(Tabeller!L$49))/12</f>
        <v>0</v>
      </c>
      <c r="AV5" s="6">
        <f>((O5*Budsjett_FL!$AM5)*(Tabeller!M$49))/12</f>
        <v>0</v>
      </c>
      <c r="AW5" s="6">
        <f>((P5*Budsjett_FL!$AM5)*(Tabeller!N$49))/12</f>
        <v>0</v>
      </c>
      <c r="AX5" s="6">
        <f>((Q5*Budsjett_FL!$AM5)*(Tabeller!O$49))/12</f>
        <v>0</v>
      </c>
      <c r="AY5" s="6">
        <f>((R5*Budsjett_FL!$AM5)*(Tabeller!P$49))/12</f>
        <v>0</v>
      </c>
      <c r="AZ5" s="6">
        <f>((S5*Budsjett_FL!$AM5)*(Tabeller!Q$49))/12</f>
        <v>0</v>
      </c>
      <c r="BA5" s="6">
        <f>((T5*Budsjett_FL!$AM5)*(Tabeller!R$49))/12</f>
        <v>0</v>
      </c>
      <c r="BC5" s="6">
        <f t="shared" si="13"/>
        <v>0</v>
      </c>
      <c r="BD5" s="6">
        <f t="shared" si="14"/>
        <v>0</v>
      </c>
      <c r="BE5" s="6">
        <f t="shared" si="15"/>
        <v>0</v>
      </c>
      <c r="BF5" s="6">
        <f t="shared" si="16"/>
        <v>0</v>
      </c>
      <c r="BG5" s="6">
        <f t="shared" si="17"/>
        <v>0</v>
      </c>
      <c r="BH5" s="6">
        <f t="shared" si="18"/>
        <v>0</v>
      </c>
      <c r="BI5" s="6">
        <f t="shared" si="19"/>
        <v>0</v>
      </c>
      <c r="BJ5" s="6">
        <f t="shared" si="20"/>
        <v>0</v>
      </c>
      <c r="BK5" s="6">
        <f t="shared" si="21"/>
        <v>0</v>
      </c>
      <c r="BL5" s="6">
        <f t="shared" si="22"/>
        <v>0</v>
      </c>
      <c r="BO5" s="6">
        <f>IFERROR(IF($E$83=$E$82,AR5*$E$83,AR5*Budsjett_FL!$E$82),0)</f>
        <v>0</v>
      </c>
      <c r="BP5" s="6">
        <f>IFERROR(IF($E$83=$E$82,AS5*$E$83,AS5*Budsjett_FL!$E$82),0)</f>
        <v>0</v>
      </c>
      <c r="BQ5" s="6">
        <f>IFERROR(IF($E$83=$E$82,AT5*$E$83,AT5*Budsjett_FL!$E$82),0)</f>
        <v>0</v>
      </c>
      <c r="BR5" s="6">
        <f>IFERROR(IF($E$83=$E$82,AU5*$E$83,AU5*Budsjett_FL!$E$82),0)</f>
        <v>0</v>
      </c>
      <c r="BS5" s="6">
        <f>IFERROR(IF($E$83=$E$82,AV5*$E$83,AV5*Budsjett_FL!$E$82),0)</f>
        <v>0</v>
      </c>
      <c r="BT5" s="6">
        <f>IFERROR(IF($E$83=$E$82,AW5*$E$83,AW5*Budsjett_FL!$E$82),0)</f>
        <v>0</v>
      </c>
      <c r="BU5" s="6">
        <f>IFERROR(IF($E$83=$E$82,AX5*$E$83,AX5*Budsjett_FL!$E$82),0)</f>
        <v>0</v>
      </c>
      <c r="BV5" s="6">
        <f>IFERROR(IF($E$83=$E$82,AY5*$E$83,AY5*Budsjett_FL!$E$82),0)</f>
        <v>0</v>
      </c>
      <c r="BW5" s="6">
        <f>IFERROR(IF($E$83=$E$82,AZ5*$E$83,AZ5*Budsjett_FL!$E$82),0)</f>
        <v>0</v>
      </c>
      <c r="BX5" s="6">
        <f>IFERROR(IF($E$83=$E$82,BA5*$E$83,BA5*Budsjett_FL!$E$82),0)</f>
        <v>0</v>
      </c>
      <c r="CA5" s="6">
        <f t="shared" si="23"/>
        <v>0</v>
      </c>
      <c r="CB5" s="6">
        <f t="shared" si="23"/>
        <v>0</v>
      </c>
      <c r="CC5" s="6">
        <f t="shared" si="23"/>
        <v>0</v>
      </c>
      <c r="CD5" s="6">
        <f t="shared" si="23"/>
        <v>0</v>
      </c>
      <c r="CE5" s="6">
        <f t="shared" si="23"/>
        <v>0</v>
      </c>
      <c r="CF5" s="6">
        <f t="shared" si="23"/>
        <v>0</v>
      </c>
      <c r="CG5" s="6">
        <f t="shared" si="23"/>
        <v>0</v>
      </c>
      <c r="CH5" s="6">
        <f t="shared" si="23"/>
        <v>0</v>
      </c>
      <c r="CI5" s="6">
        <f t="shared" si="23"/>
        <v>0</v>
      </c>
      <c r="CJ5" s="6">
        <f t="shared" si="23"/>
        <v>0</v>
      </c>
      <c r="CL5" s="47">
        <f t="shared" si="24"/>
        <v>0</v>
      </c>
      <c r="CM5" s="6">
        <f>-((IF($CL5="Teknisk/adm. bistand/Feltassistent",Budsjett_FL!AR5*(1+Tabeller!$I$76),0))+(IF($CL5="Forsker - professor",Tabeller!I$69*K5,0)+IF($CL5="Prosjektleder/adm.leder",Tabeller!I$68*K5,0)+IF($CL5="Forsker - 1.aman.",Tabeller!I$70*K5,0)+IF($CL5="Gjesteforsker",Tabeller!I$72*K5,0)+IF($CL5="Postdoktor / forsker",Tabeller!I$73*K5,0)+IF($CL5="Stipendiat",Tabeller!I$74*K5,0)+IF($CL5="Forsker (rundsum)",Tabeller!I$71*K5,0)+IF($CL5="Vit.ass",Tabeller!I$75*K5,0))/12)</f>
        <v>0</v>
      </c>
      <c r="CN5" s="6">
        <f>-((IF($CL5="Teknisk/adm. bistand/Feltassistent",Budsjett_FL!AS5*(1+Tabeller!$I$76),0))+(IF($CL5="Forsker - professor",Tabeller!J$69*L5,0)+IF($CL5="Prosjektleder/adm.leder",Tabeller!J$68*L5,0)+IF($CL5="Forsker - 1.aman.",Tabeller!J$70*L5,0)+IF($CL5="Gjesteforsker",Tabeller!J$72*L5,0)+IF($CL5="Postdoktor / forsker",Tabeller!J$73*L5,0)+IF($CL5="Stipendiat",Tabeller!J$74*L5,0)+IF($CL5="Forsker (rundsum)",Tabeller!J$71*L5,0)+IF($CL5="Vit.ass",Tabeller!J$75*L5,0))/12)</f>
        <v>0</v>
      </c>
      <c r="CO5" s="6">
        <f>-((IF($CL5="Teknisk/adm. bistand/Feltassistent",Budsjett_FL!AT5*(1+Tabeller!$I$76),0))+(IF($CL5="Forsker - professor",Tabeller!K$69*M5,0)+IF($CL5="Prosjektleder/adm.leder",Tabeller!K$68*M5,0)+IF($CL5="Forsker - 1.aman.",Tabeller!K$70*M5,0)+IF($CL5="Gjesteforsker",Tabeller!K$72*M5,0)+IF($CL5="Postdoktor / forsker",Tabeller!K$73*M5,0)+IF($CL5="Stipendiat",Tabeller!K$74*M5,0)+IF($CL5="Forsker (rundsum)",Tabeller!K$71*M5,0)+IF($CL5="Vit.ass",Tabeller!K$75*M5,0))/12)</f>
        <v>0</v>
      </c>
      <c r="CP5" s="6">
        <f>-((IF($CL5="Teknisk/adm. bistand/Feltassistent",Budsjett_FL!AU5*(1+Tabeller!$I$76),0))+(IF($CL5="Forsker - professor",Tabeller!L$69*N5,0)+IF($CL5="Prosjektleder/adm.leder",Tabeller!L$68*N5,0)+IF($CL5="Forsker - 1.aman.",Tabeller!L$70*N5,0)+IF($CL5="Gjesteforsker",Tabeller!L$72*N5,0)+IF($CL5="Postdoktor / forsker",Tabeller!L$73*N5,0)+IF($CL5="Stipendiat",Tabeller!L$74*N5,0)+IF($CL5="Forsker (rundsum)",Tabeller!L$71*N5,0)+IF($CL5="Vit.ass",Tabeller!L$75*N5,0))/12)</f>
        <v>0</v>
      </c>
      <c r="CQ5" s="6">
        <f>-((IF($CL5="Teknisk/adm. bistand/Feltassistent",Budsjett_FL!AV5*(1+Tabeller!$I$76),0))+(IF($CL5="Forsker - professor",Tabeller!M$69*O5,0)+IF($CL5="Prosjektleder/adm.leder",Tabeller!M$68*O5,0)+IF($CL5="Forsker - 1.aman.",Tabeller!M$70*O5,0)+IF($CL5="Gjesteforsker",Tabeller!M$72*O5,0)+IF($CL5="Postdoktor / forsker",Tabeller!M$73*O5,0)+IF($CL5="Stipendiat",Tabeller!M$74*O5,0)+IF($CL5="Forsker (rundsum)",Tabeller!M$71*O5,0)+IF($CL5="Vit.ass",Tabeller!M$75*O5,0))/12)</f>
        <v>0</v>
      </c>
      <c r="CR5" s="6">
        <f>-((IF($CL5="Teknisk/adm. bistand/Feltassistent",Budsjett_FL!AW5*(1+Tabeller!$I$76),0))+(IF($CL5="Forsker - professor",Tabeller!N$69*P5,0)+IF($CL5="Prosjektleder/adm.leder",Tabeller!N$68*P5,0)+IF($CL5="Forsker - 1.aman.",Tabeller!N$70*P5,0)+IF($CL5="Gjesteforsker",Tabeller!N$72*P5,0)+IF($CL5="Postdoktor / forsker",Tabeller!N$73*P5,0)+IF($CL5="Stipendiat",Tabeller!N$74*P5,0)+IF($CL5="Forsker (rundsum)",Tabeller!N$71*P5,0)+IF($CL5="Vit.ass",Tabeller!N$75*P5,0))/12)</f>
        <v>0</v>
      </c>
      <c r="CS5" s="6">
        <f>-((IF($CL5="Teknisk/adm. bistand/Feltassistent",Budsjett_FL!AX5*(1+Tabeller!$I$76),0))+(IF($CL5="Forsker - professor",Tabeller!O$69*Q5,0)+IF($CL5="Prosjektleder/adm.leder",Tabeller!O$68*Q5,0)+IF($CL5="Forsker - 1.aman.",Tabeller!O$70*Q5,0)+IF($CL5="Gjesteforsker",Tabeller!O$72*Q5,0)+IF($CL5="Postdoktor / forsker",Tabeller!O$73*Q5,0)+IF($CL5="Stipendiat",Tabeller!O$74*Q5,0)+IF($CL5="Forsker (rundsum)",Tabeller!O$71*Q5,0)+IF($CL5="Vit.ass",Tabeller!O$75*Q5,0))/12)</f>
        <v>0</v>
      </c>
      <c r="CT5" s="6">
        <f>-((IF($CL5="Teknisk/adm. bistand/Feltassistent",Budsjett_FL!AY5*(1+Tabeller!$I$76),0))+(IF($CL5="Forsker - professor",Tabeller!P$69*R5,0)+IF($CL5="Prosjektleder/adm.leder",Tabeller!P$68*R5,0)+IF($CL5="Forsker - 1.aman.",Tabeller!P$70*R5,0)+IF($CL5="Gjesteforsker",Tabeller!P$72*R5,0)+IF($CL5="Postdoktor / forsker",Tabeller!P$73*R5,0)+IF($CL5="Stipendiat",Tabeller!P$74*R5,0)+IF($CL5="Forsker (rundsum)",Tabeller!P$71*R5,0)+IF($CL5="Vit.ass",Tabeller!P$75*R5,0))/12)</f>
        <v>0</v>
      </c>
      <c r="CU5" s="6">
        <f>-((IF($CL5="Teknisk/adm. bistand/Feltassistent",Budsjett_FL!AZ5*(1+Tabeller!$I$76),0))+(IF($CL5="Forsker - professor",Tabeller!Q$69*S5,0)+IF($CL5="Prosjektleder/adm.leder",Tabeller!Q$68*S5,0)+IF($CL5="Forsker - 1.aman.",Tabeller!Q$70*S5,0)+IF($CL5="Gjesteforsker",Tabeller!Q$72*S5,0)+IF($CL5="Postdoktor / forsker",Tabeller!Q$73*S5,0)+IF($CL5="Stipendiat",Tabeller!Q$74*S5,0)+IF($CL5="Forsker (rundsum)",Tabeller!Q$71*S5,0)+IF($CL5="Vit.ass",Tabeller!Q$75*S5,0))/12)</f>
        <v>0</v>
      </c>
      <c r="CV5" s="6">
        <f>-((IF($CL5="Teknisk/adm. bistand/Feltassistent",Budsjett_FL!BA5*(1+Tabeller!$I$76),0))+(IF($CL5="Forsker - professor",Tabeller!R$69*T5,0)+IF($CL5="Prosjektleder/adm.leder",Tabeller!R$68*T5,0)+IF($CL5="Forsker - 1.aman.",Tabeller!R$70*T5,0)+IF($CL5="Gjesteforsker",Tabeller!R$72*T5,0)+IF($CL5="Postdoktor / forsker",Tabeller!R$73*T5,0)+IF($CL5="Stipendiat",Tabeller!R$74*T5,0)+IF($CL5="Forsker (rundsum)",Tabeller!R$71*T5,0)+IF($CL5="Vit.ass",Tabeller!R$75*T5,0))/12)</f>
        <v>0</v>
      </c>
      <c r="CW5" s="8">
        <f t="shared" ref="CW5:CW13" si="62">SUM(CM5:CV5)</f>
        <v>0</v>
      </c>
      <c r="CZ5" s="47">
        <f t="shared" ref="CZ5:CZ11" si="63">CL5</f>
        <v>0</v>
      </c>
      <c r="DA5" s="6">
        <f>-((IF($CZ5="Teknisk/adm. bistand/Feltassistent",IF(Budsjett_FL!AR5*(1+Tabeller!$I$76)&gt;Tabeller!I$69,Tabeller!I$69,Budsjett_FL!AR5*(1+Tabeller!$I$76)),0))+(IF($CZ5="Forsker - professor",Tabeller!I$69*K5,0)+IF($CZ5="Prosjektleder/adm.leder",Tabeller!I$68*K5,0)+IF($CZ5="Forsker - 1.aman.",Tabeller!I$70*K5,0)+IF($CZ5="Gjesteforsker",Tabeller!I$72*K5,0)+IF($CZ5="Postdoktor / forsker",Tabeller!I$73*K5,0)+IF($CZ5="Stipendiat",Tabeller!I$74*K5,0)+IF($CZ5="Forsker (rundsum)",Tabeller!I$71*K5,0)+IF($CZ5="Vit.ass",Tabeller!I$75*K5,0))/12)</f>
        <v>0</v>
      </c>
      <c r="DB5" s="6">
        <f>-((IF($CZ5="Teknisk/adm. bistand/Feltassistent",IF(Budsjett_FL!AS5*(1+Tabeller!$I$76)&gt;Tabeller!J$69,Tabeller!J$69,Budsjett_FL!AS5*(1+Tabeller!$I$76)),0))+(IF($CZ5="Forsker - professor",Tabeller!J$69*L5,0)+IF($CZ5="Prosjektleder/adm.leder",Tabeller!J$68*L5,0)+IF($CZ5="Forsker - 1.aman.",Tabeller!J$70*L5,0)+IF($CZ5="Gjesteforsker",Tabeller!J$72*L5,0)+IF($CZ5="Postdoktor / forsker",Tabeller!J$73*L5,0)+IF($CZ5="Stipendiat",Tabeller!J$74*L5,0)+IF($CZ5="Forsker (rundsum)",Tabeller!J$71*L5,0)+IF($CZ5="Vit.ass",Tabeller!J$75*L5,0))/12)</f>
        <v>0</v>
      </c>
      <c r="DC5" s="6">
        <f>-((IF($CZ5="Teknisk/adm. bistand/Feltassistent",IF(Budsjett_FL!AT5*(1+Tabeller!$I$76)&gt;Tabeller!K$69,Tabeller!K$69,Budsjett_FL!AT5*(1+Tabeller!$I$76)),0))+(IF($CZ5="Forsker - professor",Tabeller!K$69*M5,0)+IF($CZ5="Prosjektleder/adm.leder",Tabeller!K$68*M5,0)+IF($CZ5="Forsker - 1.aman.",Tabeller!K$70*M5,0)+IF($CZ5="Gjesteforsker",Tabeller!K$72*M5,0)+IF($CZ5="Postdoktor / forsker",Tabeller!K$73*M5,0)+IF($CZ5="Stipendiat",Tabeller!K$74*M5,0)+IF($CZ5="Forsker (rundsum)",Tabeller!K$71*M5,0)+IF($CZ5="Vit.ass",Tabeller!K$75*M5,0))/12)</f>
        <v>0</v>
      </c>
      <c r="DD5" s="6">
        <f>-((IF($CZ5="Teknisk/adm. bistand/Feltassistent",IF(Budsjett_FL!AU5*(1+Tabeller!$I$76)&gt;Tabeller!L$69,Tabeller!L$69,Budsjett_FL!AU5*(1+Tabeller!$I$76)),0))+(IF($CZ5="Forsker - professor",Tabeller!L$69*N5,0)+IF($CZ5="Prosjektleder/adm.leder",Tabeller!L$68*N5,0)+IF($CZ5="Forsker - 1.aman.",Tabeller!L$70*N5,0)+IF($CZ5="Gjesteforsker",Tabeller!L$72*N5,0)+IF($CZ5="Postdoktor / forsker",Tabeller!L$73*N5,0)+IF($CZ5="Stipendiat",Tabeller!L$74*N5,0)+IF($CZ5="Forsker (rundsum)",Tabeller!L$71*N5,0)+IF($CZ5="Vit.ass",Tabeller!L$75*N5,0))/12)</f>
        <v>0</v>
      </c>
      <c r="DE5" s="6">
        <f>-((IF($CZ5="Teknisk/adm. bistand/Feltassistent",IF(Budsjett_FL!AV5*(1+Tabeller!$I$76)&gt;Tabeller!M$69,Tabeller!M$69,Budsjett_FL!AV5*(1+Tabeller!$I$76)),0))+(IF($CZ5="Forsker - professor",Tabeller!M$69*O5,0)+IF($CZ5="Prosjektleder/adm.leder",Tabeller!M$68*O5,0)+IF($CZ5="Forsker - 1.aman.",Tabeller!M$70*O5,0)+IF($CZ5="Gjesteforsker",Tabeller!M$72*O5,0)+IF($CZ5="Postdoktor / forsker",Tabeller!M$73*O5,0)+IF($CZ5="Stipendiat",Tabeller!M$74*O5,0)+IF($CZ5="Forsker (rundsum)",Tabeller!M$71*O5,0)+IF($CZ5="Vit.ass",Tabeller!M$75*O5,0))/12)</f>
        <v>0</v>
      </c>
      <c r="DF5" s="6">
        <f>-((IF($CZ5="Teknisk/adm. bistand/Feltassistent",IF(Budsjett_FL!AW5*(1+Tabeller!$I$76)&gt;Tabeller!N$69,Tabeller!N$69,Budsjett_FL!AW5*(1+Tabeller!$I$76)),0))+(IF($CZ5="Forsker - professor",Tabeller!N$69*P5,0)+IF($CZ5="Prosjektleder/adm.leder",Tabeller!N$68*P5,0)+IF($CZ5="Forsker - 1.aman.",Tabeller!N$70*P5,0)+IF($CZ5="Gjesteforsker",Tabeller!N$72*P5,0)+IF($CZ5="Postdoktor / forsker",Tabeller!N$73*P5,0)+IF($CZ5="Stipendiat",Tabeller!N$74*P5,0)+IF($CZ5="Forsker (rundsum)",Tabeller!N$71*P5,0)+IF($CZ5="Vit.ass",Tabeller!N$75*P5,0))/12)</f>
        <v>0</v>
      </c>
      <c r="DG5" s="6">
        <f>-((IF($CZ5="Teknisk/adm. bistand/Feltassistent",IF(Budsjett_FL!AX5*(1+Tabeller!$I$76)&gt;Tabeller!O$69,Tabeller!O$69,Budsjett_FL!AX5*(1+Tabeller!$I$76)),0))+(IF($CZ5="Forsker - professor",Tabeller!O$69*Q5,0)+IF($CZ5="Prosjektleder/adm.leder",Tabeller!O$68*Q5,0)+IF($CZ5="Forsker - 1.aman.",Tabeller!O$70*Q5,0)+IF($CZ5="Gjesteforsker",Tabeller!O$72*Q5,0)+IF($CZ5="Postdoktor / forsker",Tabeller!O$73*Q5,0)+IF($CZ5="Stipendiat",Tabeller!O$74*Q5,0)+IF($CZ5="Forsker (rundsum)",Tabeller!O$71*Q5,0)+IF($CZ5="Vit.ass",Tabeller!O$75*Q5,0))/12)</f>
        <v>0</v>
      </c>
      <c r="DH5" s="6">
        <f>-((IF($CZ5="Teknisk/adm. bistand/Feltassistent",IF(Budsjett_FL!AY5*(1+Tabeller!$I$76)&gt;Tabeller!P$69,Tabeller!P$69,Budsjett_FL!AY5*(1+Tabeller!$I$76)),0))+(IF($CZ5="Forsker - professor",Tabeller!P$69*R5,0)+IF($CZ5="Prosjektleder/adm.leder",Tabeller!P$68*R5,0)+IF($CZ5="Forsker - 1.aman.",Tabeller!P$70*R5,0)+IF($CZ5="Gjesteforsker",Tabeller!P$72*R5,0)+IF($CZ5="Postdoktor / forsker",Tabeller!P$73*R5,0)+IF($CZ5="Stipendiat",Tabeller!P$74*R5,0)+IF($CZ5="Forsker (rundsum)",Tabeller!P$71*R5,0)+IF($CZ5="Vit.ass",Tabeller!P$75*R5,0))/12)</f>
        <v>0</v>
      </c>
      <c r="DI5" s="6">
        <f>-((IF($CZ5="Teknisk/adm. bistand/Feltassistent",IF(Budsjett_FL!AZ5*(1+Tabeller!$I$76)&gt;Tabeller!Q$69,Tabeller!Q$69,Budsjett_FL!AZ5*(1+Tabeller!$I$76)),0))+(IF($CZ5="Forsker - professor",Tabeller!Q$69*S5,0)+IF($CZ5="Prosjektleder/adm.leder",Tabeller!Q$68*S5,0)+IF($CZ5="Forsker - 1.aman.",Tabeller!Q$70*S5,0)+IF($CZ5="Gjesteforsker",Tabeller!Q$72*S5,0)+IF($CZ5="Postdoktor / forsker",Tabeller!Q$73*S5,0)+IF($CZ5="Stipendiat",Tabeller!Q$74*S5,0)+IF($CZ5="Forsker (rundsum)",Tabeller!Q$71*S5,0)+IF($CZ5="Vit.ass",Tabeller!Q$75*S5,0))/12)</f>
        <v>0</v>
      </c>
      <c r="DJ5" s="6">
        <f>-((IF($CZ5="Teknisk/adm. bistand/Feltassistent",IF(Budsjett_FL!BA5*(1+Tabeller!$I$76)&gt;Tabeller!R$69,Tabeller!R$69,Budsjett_FL!BA5*(1+Tabeller!$I$76)),0))+(IF($CZ5="Forsker - professor",Tabeller!R$69*T5,0)+IF($CZ5="Prosjektleder/adm.leder",Tabeller!R$68*T5,0)+IF($CZ5="Forsker - 1.aman.",Tabeller!R$70*T5,0)+IF($CZ5="Gjesteforsker",Tabeller!R$72*T5,0)+IF($CZ5="Postdoktor / forsker",Tabeller!R$73*T5,0)+IF($CZ5="Stipendiat",Tabeller!R$74*T5,0)+IF($CZ5="Forsker (rundsum)",Tabeller!R$71*T5,0)+IF($CZ5="Vit.ass",Tabeller!R$75*T5,0))/12)</f>
        <v>0</v>
      </c>
      <c r="DK5" s="8">
        <f t="shared" ref="DK5:DK13" si="64">SUM(DA5:DJ5)</f>
        <v>0</v>
      </c>
      <c r="DM5" s="47">
        <f t="shared" ref="DM5:DM71" si="65">CZ5</f>
        <v>0</v>
      </c>
      <c r="DN5" s="6">
        <f t="shared" si="25"/>
        <v>0</v>
      </c>
      <c r="DO5" s="6">
        <f t="shared" si="26"/>
        <v>0</v>
      </c>
      <c r="DP5" s="6">
        <f t="shared" si="27"/>
        <v>0</v>
      </c>
      <c r="DQ5" s="6">
        <f t="shared" si="28"/>
        <v>0</v>
      </c>
      <c r="DR5" s="6">
        <f t="shared" si="29"/>
        <v>0</v>
      </c>
      <c r="DS5" s="6">
        <f t="shared" si="30"/>
        <v>0</v>
      </c>
      <c r="DT5" s="6">
        <f t="shared" si="31"/>
        <v>0</v>
      </c>
      <c r="DU5" s="6">
        <f t="shared" si="32"/>
        <v>0</v>
      </c>
      <c r="DV5" s="6">
        <f t="shared" si="33"/>
        <v>0</v>
      </c>
      <c r="DW5" s="6">
        <f t="shared" si="34"/>
        <v>0</v>
      </c>
      <c r="DX5" s="8">
        <f t="shared" ref="DX5:DX13" si="66">SUM(DN5:DW5)</f>
        <v>0</v>
      </c>
      <c r="DZ5" s="47">
        <f t="shared" ref="DZ5:DZ71" si="67">DM5</f>
        <v>0</v>
      </c>
      <c r="EA5" s="6">
        <f t="shared" si="35"/>
        <v>0</v>
      </c>
      <c r="EB5" s="6">
        <f t="shared" si="36"/>
        <v>0</v>
      </c>
      <c r="EC5" s="6">
        <f t="shared" si="37"/>
        <v>0</v>
      </c>
      <c r="ED5" s="6">
        <f t="shared" si="38"/>
        <v>0</v>
      </c>
      <c r="EE5" s="6">
        <f t="shared" si="39"/>
        <v>0</v>
      </c>
      <c r="EF5" s="6">
        <f t="shared" si="40"/>
        <v>0</v>
      </c>
      <c r="EG5" s="6">
        <f t="shared" si="41"/>
        <v>0</v>
      </c>
      <c r="EH5" s="6">
        <f t="shared" si="42"/>
        <v>0</v>
      </c>
      <c r="EI5" s="6">
        <f t="shared" si="43"/>
        <v>0</v>
      </c>
      <c r="EJ5" s="6">
        <f t="shared" si="44"/>
        <v>0</v>
      </c>
      <c r="EK5" s="8">
        <f t="shared" ref="EK5:EK13" si="68">SUM(EA5:EJ5)</f>
        <v>0</v>
      </c>
      <c r="EM5" s="47">
        <f t="shared" ref="EM5:EM71" si="69">DZ5</f>
        <v>0</v>
      </c>
      <c r="EN5" s="6">
        <f t="shared" si="45"/>
        <v>0</v>
      </c>
      <c r="EO5" s="6">
        <f t="shared" si="46"/>
        <v>0</v>
      </c>
      <c r="EP5" s="6">
        <f t="shared" si="47"/>
        <v>0</v>
      </c>
      <c r="EQ5" s="6">
        <f t="shared" si="48"/>
        <v>0</v>
      </c>
      <c r="ER5" s="6">
        <f t="shared" si="49"/>
        <v>0</v>
      </c>
      <c r="ES5" s="6">
        <f t="shared" si="50"/>
        <v>0</v>
      </c>
      <c r="ET5" s="6">
        <f t="shared" si="51"/>
        <v>0</v>
      </c>
      <c r="EU5" s="6">
        <f t="shared" si="52"/>
        <v>0</v>
      </c>
      <c r="EV5" s="6">
        <f t="shared" si="53"/>
        <v>0</v>
      </c>
      <c r="EW5" s="6">
        <f t="shared" si="54"/>
        <v>0</v>
      </c>
      <c r="EX5" s="8">
        <f t="shared" ref="EX5:EX13" si="70">SUM(EN5:EW5)</f>
        <v>0</v>
      </c>
      <c r="FA5" s="47">
        <f t="shared" si="55"/>
        <v>0</v>
      </c>
      <c r="FB5" s="6"/>
      <c r="FC5" s="6"/>
      <c r="FD5" s="6"/>
      <c r="FE5" s="6"/>
      <c r="FF5" s="6"/>
      <c r="FG5" s="6"/>
      <c r="FH5" s="6"/>
      <c r="FI5" s="6"/>
      <c r="FJ5" s="6"/>
      <c r="FK5" s="6"/>
      <c r="FL5" s="8">
        <f t="shared" ref="FL5:FL13" si="71">SUM(FB5:FK5)</f>
        <v>0</v>
      </c>
      <c r="FO5" s="6">
        <f>IFERROR(IF($B5="Teknisk/adm. Bistand",(K5/12)*Tabeller!J$11,(K5/12)*Tabeller!J$10),0)</f>
        <v>0</v>
      </c>
      <c r="FP5" s="6">
        <f>IFERROR(IF($B5="Teknisk/adm. Bistand",(L5/12)*Tabeller!K$11,(L5/12)*Tabeller!K$10),0)</f>
        <v>0</v>
      </c>
      <c r="FQ5" s="6">
        <f>IFERROR(IF($B5="Teknisk/adm. Bistand",(M5/12)*Tabeller!L$11,(M5/12)*Tabeller!L$10),0)</f>
        <v>0</v>
      </c>
      <c r="FR5" s="6">
        <f>IFERROR(IF($B5="Teknisk/adm. Bistand",(N5/12)*Tabeller!M$11,(N5/12)*Tabeller!M$10),0)</f>
        <v>0</v>
      </c>
      <c r="FS5" s="6">
        <f>IFERROR(IF($B5="Teknisk/adm. Bistand",(O5/12)*Tabeller!N$11,(O5/12)*Tabeller!N$10),0)</f>
        <v>0</v>
      </c>
      <c r="FT5" s="6">
        <f>IFERROR(IF($B5="Teknisk/adm. Bistand",(P5/12)*Tabeller!O$11,(P5/12)*Tabeller!O$10),0)</f>
        <v>0</v>
      </c>
      <c r="FU5" s="6">
        <f>IFERROR(IF($B5="Teknisk/adm. Bistand",(Q5/12)*Tabeller!P$11,(Q5/12)*Tabeller!P$10),0)</f>
        <v>0</v>
      </c>
      <c r="FV5" s="6">
        <f>IFERROR(IF($B5="Teknisk/adm. Bistand",(R5/12)*Tabeller!Q$11,(R5/12)*Tabeller!Q$10),0)</f>
        <v>0</v>
      </c>
      <c r="FW5" s="6">
        <f>IFERROR(IF($B5="Teknisk/adm. Bistand",(S5/12)*Tabeller!R$11,(S5/12)*Tabeller!R$10),0)</f>
        <v>0</v>
      </c>
      <c r="FX5" s="6">
        <f>IFERROR(IF($B5="Teknisk/adm. Bistand",(T5/12)*Tabeller!S$11,(T5/12)*Tabeller!S$10),0)</f>
        <v>0</v>
      </c>
    </row>
    <row r="6" spans="1:180" ht="15" x14ac:dyDescent="0.25">
      <c r="B6" s="511"/>
      <c r="C6" s="422">
        <f>IF(Registrering!$B$28="Fast beløp",0,IF(Registrering!$B$28="Sats for ekst. fin. overhead",0,DK6))</f>
        <v>0</v>
      </c>
      <c r="D6" s="422">
        <f t="shared" si="56"/>
        <v>0</v>
      </c>
      <c r="E6" s="422">
        <f t="shared" si="57"/>
        <v>0</v>
      </c>
      <c r="F6" s="422">
        <f t="shared" si="58"/>
        <v>0</v>
      </c>
      <c r="G6" s="58">
        <f t="shared" ref="G6" si="72">SUM(K6:T6)/12</f>
        <v>0</v>
      </c>
      <c r="H6" s="595"/>
      <c r="I6" s="598"/>
      <c r="J6" s="604"/>
      <c r="K6" s="605"/>
      <c r="L6" s="605"/>
      <c r="M6" s="605"/>
      <c r="N6" s="605"/>
      <c r="O6" s="605"/>
      <c r="P6" s="605"/>
      <c r="Q6" s="605"/>
      <c r="R6" s="605"/>
      <c r="S6" s="597"/>
      <c r="T6" s="597"/>
      <c r="AG6" s="6">
        <f t="shared" si="59"/>
        <v>0</v>
      </c>
      <c r="AH6" s="6">
        <f>AG6*Tabeller!$I$49</f>
        <v>0</v>
      </c>
      <c r="AI6" s="6">
        <f t="shared" si="60"/>
        <v>0</v>
      </c>
      <c r="AJ6" s="88">
        <f>AI6*Tabeller!$H$40</f>
        <v>0</v>
      </c>
      <c r="AK6" s="6">
        <f>SUM(AI6:AJ6,AL6)*Tabeller!$H$42</f>
        <v>0</v>
      </c>
      <c r="AL6" s="6">
        <f>AH6*Tabeller!$H$41</f>
        <v>0</v>
      </c>
      <c r="AM6" s="6">
        <f t="shared" si="61"/>
        <v>0</v>
      </c>
      <c r="AN6" s="6">
        <f>AM6+(IF(B6="Teknisk adm bistand",Registrering!$E$51,Registrering!$B$51))</f>
        <v>0</v>
      </c>
      <c r="AO6" s="6">
        <f>AN6/Tabeller!$H$5</f>
        <v>0</v>
      </c>
      <c r="AP6" s="30"/>
      <c r="AR6" s="6">
        <f>((K6*Budsjett_FL!$AM6))/12</f>
        <v>0</v>
      </c>
      <c r="AS6" s="6">
        <f>((L6*Budsjett_FL!$AM6)*(Tabeller!J$49))/12</f>
        <v>0</v>
      </c>
      <c r="AT6" s="6">
        <f>((M6*Budsjett_FL!$AM6)*(Tabeller!K$49))/12</f>
        <v>0</v>
      </c>
      <c r="AU6" s="6">
        <f>((N6*Budsjett_FL!$AM6)*(Tabeller!L$49))/12</f>
        <v>0</v>
      </c>
      <c r="AV6" s="6">
        <f>((O6*Budsjett_FL!$AM6)*(Tabeller!M$49))/12</f>
        <v>0</v>
      </c>
      <c r="AW6" s="6">
        <f>((P6*Budsjett_FL!$AM6)*(Tabeller!N$49))/12</f>
        <v>0</v>
      </c>
      <c r="AX6" s="6">
        <f>((Q6*Budsjett_FL!$AM6)*(Tabeller!O$49))/12</f>
        <v>0</v>
      </c>
      <c r="AY6" s="6">
        <f>((R6*Budsjett_FL!$AM6)*(Tabeller!P$49))/12</f>
        <v>0</v>
      </c>
      <c r="AZ6" s="6">
        <f>((S6*Budsjett_FL!$AM6)*(Tabeller!Q$49))/12</f>
        <v>0</v>
      </c>
      <c r="BA6" s="6">
        <f>((T6*Budsjett_FL!$AM6)*(Tabeller!R$49))/12</f>
        <v>0</v>
      </c>
      <c r="BC6" s="6">
        <f t="shared" si="13"/>
        <v>0</v>
      </c>
      <c r="BD6" s="6">
        <f t="shared" si="14"/>
        <v>0</v>
      </c>
      <c r="BE6" s="6">
        <f t="shared" si="15"/>
        <v>0</v>
      </c>
      <c r="BF6" s="6">
        <f t="shared" si="16"/>
        <v>0</v>
      </c>
      <c r="BG6" s="6">
        <f t="shared" si="17"/>
        <v>0</v>
      </c>
      <c r="BH6" s="6">
        <f t="shared" si="18"/>
        <v>0</v>
      </c>
      <c r="BI6" s="6">
        <f t="shared" si="19"/>
        <v>0</v>
      </c>
      <c r="BJ6" s="6">
        <f t="shared" si="20"/>
        <v>0</v>
      </c>
      <c r="BK6" s="6">
        <f t="shared" si="21"/>
        <v>0</v>
      </c>
      <c r="BL6" s="6">
        <f t="shared" si="22"/>
        <v>0</v>
      </c>
      <c r="BO6" s="6">
        <f>IFERROR(IF($E$83=$E$82,AR6*$E$83,AR6*Budsjett_FL!$E$82),0)</f>
        <v>0</v>
      </c>
      <c r="BP6" s="6">
        <f>IFERROR(IF($E$83=$E$82,AS6*$E$83,AS6*Budsjett_FL!$E$82),0)</f>
        <v>0</v>
      </c>
      <c r="BQ6" s="6">
        <f>IFERROR(IF($E$83=$E$82,AT6*$E$83,AT6*Budsjett_FL!$E$82),0)</f>
        <v>0</v>
      </c>
      <c r="BR6" s="6">
        <f>IFERROR(IF($E$83=$E$82,AU6*$E$83,AU6*Budsjett_FL!$E$82),0)</f>
        <v>0</v>
      </c>
      <c r="BS6" s="6">
        <f>IFERROR(IF($E$83=$E$82,AV6*$E$83,AV6*Budsjett_FL!$E$82),0)</f>
        <v>0</v>
      </c>
      <c r="BT6" s="6">
        <f>IFERROR(IF($E$83=$E$82,AW6*$E$83,AW6*Budsjett_FL!$E$82),0)</f>
        <v>0</v>
      </c>
      <c r="BU6" s="6">
        <f>IFERROR(IF($E$83=$E$82,AX6*$E$83,AX6*Budsjett_FL!$E$82),0)</f>
        <v>0</v>
      </c>
      <c r="BV6" s="6">
        <f>IFERROR(IF($E$83=$E$82,AY6*$E$83,AY6*Budsjett_FL!$E$82),0)</f>
        <v>0</v>
      </c>
      <c r="BW6" s="6">
        <f>IFERROR(IF($E$83=$E$82,AZ6*$E$83,AZ6*Budsjett_FL!$E$82),0)</f>
        <v>0</v>
      </c>
      <c r="BX6" s="6">
        <f>IFERROR(IF($E$83=$E$82,BA6*$E$83,BA6*Budsjett_FL!$E$82),0)</f>
        <v>0</v>
      </c>
      <c r="CA6" s="6">
        <f t="shared" si="23"/>
        <v>0</v>
      </c>
      <c r="CB6" s="6">
        <f t="shared" si="23"/>
        <v>0</v>
      </c>
      <c r="CC6" s="6">
        <f t="shared" si="23"/>
        <v>0</v>
      </c>
      <c r="CD6" s="6">
        <f t="shared" si="23"/>
        <v>0</v>
      </c>
      <c r="CE6" s="6">
        <f t="shared" si="23"/>
        <v>0</v>
      </c>
      <c r="CF6" s="6">
        <f t="shared" si="23"/>
        <v>0</v>
      </c>
      <c r="CG6" s="6">
        <f t="shared" si="23"/>
        <v>0</v>
      </c>
      <c r="CH6" s="6">
        <f t="shared" si="23"/>
        <v>0</v>
      </c>
      <c r="CI6" s="6">
        <f t="shared" si="23"/>
        <v>0</v>
      </c>
      <c r="CJ6" s="6">
        <f t="shared" si="23"/>
        <v>0</v>
      </c>
      <c r="CL6" s="47">
        <f t="shared" si="24"/>
        <v>0</v>
      </c>
      <c r="CM6" s="6">
        <f>-((IF($CL6="Teknisk/adm. bistand/Feltassistent",Budsjett_FL!AR6*(1+Tabeller!$I$76),0))+(IF($CL6="Forsker - professor",Tabeller!I$69*K6,0)+IF($CL6="Prosjektleder/adm.leder",Tabeller!I$68*K6,0)+IF($CL6="Forsker - 1.aman.",Tabeller!I$70*K6,0)+IF($CL6="Gjesteforsker",Tabeller!I$72*K6,0)+IF($CL6="Postdoktor / forsker",Tabeller!I$73*K6,0)+IF($CL6="Stipendiat",Tabeller!I$74*K6,0)+IF($CL6="Forsker (rundsum)",Tabeller!I$71*K6,0)+IF($CL6="Vit.ass",Tabeller!I$75*K6,0))/12)</f>
        <v>0</v>
      </c>
      <c r="CN6" s="6">
        <f>-((IF($CL6="Teknisk/adm. bistand/Feltassistent",Budsjett_FL!AS6*(1+Tabeller!$I$76),0))+(IF($CL6="Forsker - professor",Tabeller!J$69*L6,0)+IF($CL6="Prosjektleder/adm.leder",Tabeller!J$68*L6,0)+IF($CL6="Forsker - 1.aman.",Tabeller!J$70*L6,0)+IF($CL6="Gjesteforsker",Tabeller!J$72*L6,0)+IF($CL6="Postdoktor / forsker",Tabeller!J$73*L6,0)+IF($CL6="Stipendiat",Tabeller!J$74*L6,0)+IF($CL6="Forsker (rundsum)",Tabeller!J$71*L6,0)+IF($CL6="Vit.ass",Tabeller!J$75*L6,0))/12)</f>
        <v>0</v>
      </c>
      <c r="CO6" s="6">
        <f>-((IF($CL6="Teknisk/adm. bistand/Feltassistent",Budsjett_FL!AT6*(1+Tabeller!$I$76),0))+(IF($CL6="Forsker - professor",Tabeller!K$69*M6,0)+IF($CL6="Prosjektleder/adm.leder",Tabeller!K$68*M6,0)+IF($CL6="Forsker - 1.aman.",Tabeller!K$70*M6,0)+IF($CL6="Gjesteforsker",Tabeller!K$72*M6,0)+IF($CL6="Postdoktor / forsker",Tabeller!K$73*M6,0)+IF($CL6="Stipendiat",Tabeller!K$74*M6,0)+IF($CL6="Forsker (rundsum)",Tabeller!K$71*M6,0)+IF($CL6="Vit.ass",Tabeller!K$75*M6,0))/12)</f>
        <v>0</v>
      </c>
      <c r="CP6" s="6">
        <f>-((IF($CL6="Teknisk/adm. bistand/Feltassistent",Budsjett_FL!AU6*(1+Tabeller!$I$76),0))+(IF($CL6="Forsker - professor",Tabeller!L$69*N6,0)+IF($CL6="Prosjektleder/adm.leder",Tabeller!L$68*N6,0)+IF($CL6="Forsker - 1.aman.",Tabeller!L$70*N6,0)+IF($CL6="Gjesteforsker",Tabeller!L$72*N6,0)+IF($CL6="Postdoktor / forsker",Tabeller!L$73*N6,0)+IF($CL6="Stipendiat",Tabeller!L$74*N6,0)+IF($CL6="Forsker (rundsum)",Tabeller!L$71*N6,0)+IF($CL6="Vit.ass",Tabeller!L$75*N6,0))/12)</f>
        <v>0</v>
      </c>
      <c r="CQ6" s="6">
        <f>-((IF($CL6="Teknisk/adm. bistand/Feltassistent",Budsjett_FL!AV6*(1+Tabeller!$I$76),0))+(IF($CL6="Forsker - professor",Tabeller!M$69*O6,0)+IF($CL6="Prosjektleder/adm.leder",Tabeller!M$68*O6,0)+IF($CL6="Forsker - 1.aman.",Tabeller!M$70*O6,0)+IF($CL6="Gjesteforsker",Tabeller!M$72*O6,0)+IF($CL6="Postdoktor / forsker",Tabeller!M$73*O6,0)+IF($CL6="Stipendiat",Tabeller!M$74*O6,0)+IF($CL6="Forsker (rundsum)",Tabeller!M$71*O6,0)+IF($CL6="Vit.ass",Tabeller!M$75*O6,0))/12)</f>
        <v>0</v>
      </c>
      <c r="CR6" s="6">
        <f>-((IF($CL6="Teknisk/adm. bistand/Feltassistent",Budsjett_FL!AW6*(1+Tabeller!$I$76),0))+(IF($CL6="Forsker - professor",Tabeller!N$69*P6,0)+IF($CL6="Prosjektleder/adm.leder",Tabeller!N$68*P6,0)+IF($CL6="Forsker - 1.aman.",Tabeller!N$70*P6,0)+IF($CL6="Gjesteforsker",Tabeller!N$72*P6,0)+IF($CL6="Postdoktor / forsker",Tabeller!N$73*P6,0)+IF($CL6="Stipendiat",Tabeller!N$74*P6,0)+IF($CL6="Forsker (rundsum)",Tabeller!N$71*P6,0)+IF($CL6="Vit.ass",Tabeller!N$75*P6,0))/12)</f>
        <v>0</v>
      </c>
      <c r="CS6" s="6">
        <f>-((IF($CL6="Teknisk/adm. bistand/Feltassistent",Budsjett_FL!AX6*(1+Tabeller!$I$76),0))+(IF($CL6="Forsker - professor",Tabeller!O$69*Q6,0)+IF($CL6="Prosjektleder/adm.leder",Tabeller!O$68*Q6,0)+IF($CL6="Forsker - 1.aman.",Tabeller!O$70*Q6,0)+IF($CL6="Gjesteforsker",Tabeller!O$72*Q6,0)+IF($CL6="Postdoktor / forsker",Tabeller!O$73*Q6,0)+IF($CL6="Stipendiat",Tabeller!O$74*Q6,0)+IF($CL6="Forsker (rundsum)",Tabeller!O$71*Q6,0)+IF($CL6="Vit.ass",Tabeller!O$75*Q6,0))/12)</f>
        <v>0</v>
      </c>
      <c r="CT6" s="6">
        <f>-((IF($CL6="Teknisk/adm. bistand/Feltassistent",Budsjett_FL!AY6*(1+Tabeller!$I$76),0))+(IF($CL6="Forsker - professor",Tabeller!P$69*R6,0)+IF($CL6="Prosjektleder/adm.leder",Tabeller!P$68*R6,0)+IF($CL6="Forsker - 1.aman.",Tabeller!P$70*R6,0)+IF($CL6="Gjesteforsker",Tabeller!P$72*R6,0)+IF($CL6="Postdoktor / forsker",Tabeller!P$73*R6,0)+IF($CL6="Stipendiat",Tabeller!P$74*R6,0)+IF($CL6="Forsker (rundsum)",Tabeller!P$71*R6,0)+IF($CL6="Vit.ass",Tabeller!P$75*R6,0))/12)</f>
        <v>0</v>
      </c>
      <c r="CU6" s="6">
        <f>-((IF($CL6="Teknisk/adm. bistand/Feltassistent",Budsjett_FL!AZ6*(1+Tabeller!$I$76),0))+(IF($CL6="Forsker - professor",Tabeller!Q$69*S6,0)+IF($CL6="Prosjektleder/adm.leder",Tabeller!Q$68*S6,0)+IF($CL6="Forsker - 1.aman.",Tabeller!Q$70*S6,0)+IF($CL6="Gjesteforsker",Tabeller!Q$72*S6,0)+IF($CL6="Postdoktor / forsker",Tabeller!Q$73*S6,0)+IF($CL6="Stipendiat",Tabeller!Q$74*S6,0)+IF($CL6="Forsker (rundsum)",Tabeller!Q$71*S6,0)+IF($CL6="Vit.ass",Tabeller!Q$75*S6,0))/12)</f>
        <v>0</v>
      </c>
      <c r="CV6" s="6">
        <f>-((IF($CL6="Teknisk/adm. bistand/Feltassistent",Budsjett_FL!BA6*(1+Tabeller!$I$76),0))+(IF($CL6="Forsker - professor",Tabeller!R$69*T6,0)+IF($CL6="Prosjektleder/adm.leder",Tabeller!R$68*T6,0)+IF($CL6="Forsker - 1.aman.",Tabeller!R$70*T6,0)+IF($CL6="Gjesteforsker",Tabeller!R$72*T6,0)+IF($CL6="Postdoktor / forsker",Tabeller!R$73*T6,0)+IF($CL6="Stipendiat",Tabeller!R$74*T6,0)+IF($CL6="Forsker (rundsum)",Tabeller!R$71*T6,0)+IF($CL6="Vit.ass",Tabeller!R$75*T6,0))/12)</f>
        <v>0</v>
      </c>
      <c r="CW6" s="8">
        <f t="shared" si="62"/>
        <v>0</v>
      </c>
      <c r="CZ6" s="47">
        <f t="shared" si="63"/>
        <v>0</v>
      </c>
      <c r="DA6" s="6">
        <f>-((IF($CZ6="Teknisk/adm. bistand/Feltassistent",IF(Budsjett_FL!AR6*(1+Tabeller!$I$76)&gt;Tabeller!I$69,Tabeller!I$69,Budsjett_FL!AR6*(1+Tabeller!$I$76)),0))+(IF($CZ6="Forsker - professor",Tabeller!I$69*K6,0)+IF($CZ6="Prosjektleder/adm.leder",Tabeller!I$68*K6,0)+IF($CZ6="Forsker - 1.aman.",Tabeller!I$70*K6,0)+IF($CZ6="Gjesteforsker",Tabeller!I$72*K6,0)+IF($CZ6="Postdoktor / forsker",Tabeller!I$73*K6,0)+IF($CZ6="Stipendiat",Tabeller!I$74*K6,0)+IF($CZ6="Forsker (rundsum)",Tabeller!I$71*K6,0)+IF($CZ6="Vit.ass",Tabeller!I$75*K6,0))/12)</f>
        <v>0</v>
      </c>
      <c r="DB6" s="6">
        <f>-((IF($CZ6="Teknisk/adm. bistand/Feltassistent",IF(Budsjett_FL!AS6*(1+Tabeller!$I$76)&gt;Tabeller!J$69,Tabeller!J$69,Budsjett_FL!AS6*(1+Tabeller!$I$76)),0))+(IF($CZ6="Forsker - professor",Tabeller!J$69*L6,0)+IF($CZ6="Prosjektleder/adm.leder",Tabeller!J$68*L6,0)+IF($CZ6="Forsker - 1.aman.",Tabeller!J$70*L6,0)+IF($CZ6="Gjesteforsker",Tabeller!J$72*L6,0)+IF($CZ6="Postdoktor / forsker",Tabeller!J$73*L6,0)+IF($CZ6="Stipendiat",Tabeller!J$74*L6,0)+IF($CZ6="Forsker (rundsum)",Tabeller!J$71*L6,0)+IF($CZ6="Vit.ass",Tabeller!J$75*L6,0))/12)</f>
        <v>0</v>
      </c>
      <c r="DC6" s="6">
        <f>-((IF($CZ6="Teknisk/adm. bistand/Feltassistent",IF(Budsjett_FL!AT6*(1+Tabeller!$I$76)&gt;Tabeller!K$69,Tabeller!K$69,Budsjett_FL!AT6*(1+Tabeller!$I$76)),0))+(IF($CZ6="Forsker - professor",Tabeller!K$69*M6,0)+IF($CZ6="Prosjektleder/adm.leder",Tabeller!K$68*M6,0)+IF($CZ6="Forsker - 1.aman.",Tabeller!K$70*M6,0)+IF($CZ6="Gjesteforsker",Tabeller!K$72*M6,0)+IF($CZ6="Postdoktor / forsker",Tabeller!K$73*M6,0)+IF($CZ6="Stipendiat",Tabeller!K$74*M6,0)+IF($CZ6="Forsker (rundsum)",Tabeller!K$71*M6,0)+IF($CZ6="Vit.ass",Tabeller!K$75*M6,0))/12)</f>
        <v>0</v>
      </c>
      <c r="DD6" s="6">
        <f>-((IF($CZ6="Teknisk/adm. bistand/Feltassistent",IF(Budsjett_FL!AU6*(1+Tabeller!$I$76)&gt;Tabeller!L$69,Tabeller!L$69,Budsjett_FL!AU6*(1+Tabeller!$I$76)),0))+(IF($CZ6="Forsker - professor",Tabeller!L$69*N6,0)+IF($CZ6="Prosjektleder/adm.leder",Tabeller!L$68*N6,0)+IF($CZ6="Forsker - 1.aman.",Tabeller!L$70*N6,0)+IF($CZ6="Gjesteforsker",Tabeller!L$72*N6,0)+IF($CZ6="Postdoktor / forsker",Tabeller!L$73*N6,0)+IF($CZ6="Stipendiat",Tabeller!L$74*N6,0)+IF($CZ6="Forsker (rundsum)",Tabeller!L$71*N6,0)+IF($CZ6="Vit.ass",Tabeller!L$75*N6,0))/12)</f>
        <v>0</v>
      </c>
      <c r="DE6" s="6">
        <f>-((IF($CZ6="Teknisk/adm. bistand/Feltassistent",IF(Budsjett_FL!AV6*(1+Tabeller!$I$76)&gt;Tabeller!M$69,Tabeller!M$69,Budsjett_FL!AV6*(1+Tabeller!$I$76)),0))+(IF($CZ6="Forsker - professor",Tabeller!M$69*O6,0)+IF($CZ6="Prosjektleder/adm.leder",Tabeller!M$68*O6,0)+IF($CZ6="Forsker - 1.aman.",Tabeller!M$70*O6,0)+IF($CZ6="Gjesteforsker",Tabeller!M$72*O6,0)+IF($CZ6="Postdoktor / forsker",Tabeller!M$73*O6,0)+IF($CZ6="Stipendiat",Tabeller!M$74*O6,0)+IF($CZ6="Forsker (rundsum)",Tabeller!M$71*O6,0)+IF($CZ6="Vit.ass",Tabeller!M$75*O6,0))/12)</f>
        <v>0</v>
      </c>
      <c r="DF6" s="6">
        <f>-((IF($CZ6="Teknisk/adm. bistand/Feltassistent",IF(Budsjett_FL!AW6*(1+Tabeller!$I$76)&gt;Tabeller!N$69,Tabeller!N$69,Budsjett_FL!AW6*(1+Tabeller!$I$76)),0))+(IF($CZ6="Forsker - professor",Tabeller!N$69*P6,0)+IF($CZ6="Prosjektleder/adm.leder",Tabeller!N$68*P6,0)+IF($CZ6="Forsker - 1.aman.",Tabeller!N$70*P6,0)+IF($CZ6="Gjesteforsker",Tabeller!N$72*P6,0)+IF($CZ6="Postdoktor / forsker",Tabeller!N$73*P6,0)+IF($CZ6="Stipendiat",Tabeller!N$74*P6,0)+IF($CZ6="Forsker (rundsum)",Tabeller!N$71*P6,0)+IF($CZ6="Vit.ass",Tabeller!N$75*P6,0))/12)</f>
        <v>0</v>
      </c>
      <c r="DG6" s="6">
        <f>-((IF($CZ6="Teknisk/adm. bistand/Feltassistent",IF(Budsjett_FL!AX6*(1+Tabeller!$I$76)&gt;Tabeller!O$69,Tabeller!O$69,Budsjett_FL!AX6*(1+Tabeller!$I$76)),0))+(IF($CZ6="Forsker - professor",Tabeller!O$69*Q6,0)+IF($CZ6="Prosjektleder/adm.leder",Tabeller!O$68*Q6,0)+IF($CZ6="Forsker - 1.aman.",Tabeller!O$70*Q6,0)+IF($CZ6="Gjesteforsker",Tabeller!O$72*Q6,0)+IF($CZ6="Postdoktor / forsker",Tabeller!O$73*Q6,0)+IF($CZ6="Stipendiat",Tabeller!O$74*Q6,0)+IF($CZ6="Forsker (rundsum)",Tabeller!O$71*Q6,0)+IF($CZ6="Vit.ass",Tabeller!O$75*Q6,0))/12)</f>
        <v>0</v>
      </c>
      <c r="DH6" s="6">
        <f>-((IF($CZ6="Teknisk/adm. bistand/Feltassistent",IF(Budsjett_FL!AY6*(1+Tabeller!$I$76)&gt;Tabeller!P$69,Tabeller!P$69,Budsjett_FL!AY6*(1+Tabeller!$I$76)),0))+(IF($CZ6="Forsker - professor",Tabeller!P$69*R6,0)+IF($CZ6="Prosjektleder/adm.leder",Tabeller!P$68*R6,0)+IF($CZ6="Forsker - 1.aman.",Tabeller!P$70*R6,0)+IF($CZ6="Gjesteforsker",Tabeller!P$72*R6,0)+IF($CZ6="Postdoktor / forsker",Tabeller!P$73*R6,0)+IF($CZ6="Stipendiat",Tabeller!P$74*R6,0)+IF($CZ6="Forsker (rundsum)",Tabeller!P$71*R6,0)+IF($CZ6="Vit.ass",Tabeller!P$75*R6,0))/12)</f>
        <v>0</v>
      </c>
      <c r="DI6" s="6">
        <f>-((IF($CZ6="Teknisk/adm. bistand/Feltassistent",IF(Budsjett_FL!AZ6*(1+Tabeller!$I$76)&gt;Tabeller!Q$69,Tabeller!Q$69,Budsjett_FL!AZ6*(1+Tabeller!$I$76)),0))+(IF($CZ6="Forsker - professor",Tabeller!Q$69*S6,0)+IF($CZ6="Prosjektleder/adm.leder",Tabeller!Q$68*S6,0)+IF($CZ6="Forsker - 1.aman.",Tabeller!Q$70*S6,0)+IF($CZ6="Gjesteforsker",Tabeller!Q$72*S6,0)+IF($CZ6="Postdoktor / forsker",Tabeller!Q$73*S6,0)+IF($CZ6="Stipendiat",Tabeller!Q$74*S6,0)+IF($CZ6="Forsker (rundsum)",Tabeller!Q$71*S6,0)+IF($CZ6="Vit.ass",Tabeller!Q$75*S6,0))/12)</f>
        <v>0</v>
      </c>
      <c r="DJ6" s="6">
        <f>-((IF($CZ6="Teknisk/adm. bistand/Feltassistent",IF(Budsjett_FL!BA6*(1+Tabeller!$I$76)&gt;Tabeller!R$69,Tabeller!R$69,Budsjett_FL!BA6*(1+Tabeller!$I$76)),0))+(IF($CZ6="Forsker - professor",Tabeller!R$69*T6,0)+IF($CZ6="Prosjektleder/adm.leder",Tabeller!R$68*T6,0)+IF($CZ6="Forsker - 1.aman.",Tabeller!R$70*T6,0)+IF($CZ6="Gjesteforsker",Tabeller!R$72*T6,0)+IF($CZ6="Postdoktor / forsker",Tabeller!R$73*T6,0)+IF($CZ6="Stipendiat",Tabeller!R$74*T6,0)+IF($CZ6="Forsker (rundsum)",Tabeller!R$71*T6,0)+IF($CZ6="Vit.ass",Tabeller!R$75*T6,0))/12)</f>
        <v>0</v>
      </c>
      <c r="DK6" s="8">
        <f t="shared" si="64"/>
        <v>0</v>
      </c>
      <c r="DM6" s="47">
        <f t="shared" si="65"/>
        <v>0</v>
      </c>
      <c r="DN6" s="6">
        <f t="shared" si="25"/>
        <v>0</v>
      </c>
      <c r="DO6" s="6">
        <f t="shared" si="26"/>
        <v>0</v>
      </c>
      <c r="DP6" s="6">
        <f t="shared" si="27"/>
        <v>0</v>
      </c>
      <c r="DQ6" s="6">
        <f t="shared" si="28"/>
        <v>0</v>
      </c>
      <c r="DR6" s="6">
        <f t="shared" si="29"/>
        <v>0</v>
      </c>
      <c r="DS6" s="6">
        <f t="shared" si="30"/>
        <v>0</v>
      </c>
      <c r="DT6" s="6">
        <f t="shared" si="31"/>
        <v>0</v>
      </c>
      <c r="DU6" s="6">
        <f t="shared" si="32"/>
        <v>0</v>
      </c>
      <c r="DV6" s="6">
        <f t="shared" si="33"/>
        <v>0</v>
      </c>
      <c r="DW6" s="6">
        <f t="shared" si="34"/>
        <v>0</v>
      </c>
      <c r="DX6" s="8">
        <f t="shared" ref="DX6" si="73">SUM(DN6:DW6)</f>
        <v>0</v>
      </c>
      <c r="DZ6" s="47">
        <f t="shared" si="67"/>
        <v>0</v>
      </c>
      <c r="EA6" s="6">
        <f t="shared" si="35"/>
        <v>0</v>
      </c>
      <c r="EB6" s="6">
        <f t="shared" si="36"/>
        <v>0</v>
      </c>
      <c r="EC6" s="6">
        <f t="shared" si="37"/>
        <v>0</v>
      </c>
      <c r="ED6" s="6">
        <f t="shared" si="38"/>
        <v>0</v>
      </c>
      <c r="EE6" s="6">
        <f t="shared" si="39"/>
        <v>0</v>
      </c>
      <c r="EF6" s="6">
        <f t="shared" si="40"/>
        <v>0</v>
      </c>
      <c r="EG6" s="6">
        <f t="shared" si="41"/>
        <v>0</v>
      </c>
      <c r="EH6" s="6">
        <f t="shared" si="42"/>
        <v>0</v>
      </c>
      <c r="EI6" s="6">
        <f t="shared" si="43"/>
        <v>0</v>
      </c>
      <c r="EJ6" s="6">
        <f t="shared" si="44"/>
        <v>0</v>
      </c>
      <c r="EK6" s="8">
        <f t="shared" ref="EK6" si="74">SUM(EA6:EJ6)</f>
        <v>0</v>
      </c>
      <c r="EM6" s="47">
        <f t="shared" si="69"/>
        <v>0</v>
      </c>
      <c r="EN6" s="6">
        <f t="shared" si="45"/>
        <v>0</v>
      </c>
      <c r="EO6" s="6">
        <f t="shared" si="46"/>
        <v>0</v>
      </c>
      <c r="EP6" s="6">
        <f t="shared" si="47"/>
        <v>0</v>
      </c>
      <c r="EQ6" s="6">
        <f t="shared" si="48"/>
        <v>0</v>
      </c>
      <c r="ER6" s="6">
        <f t="shared" si="49"/>
        <v>0</v>
      </c>
      <c r="ES6" s="6">
        <f t="shared" si="50"/>
        <v>0</v>
      </c>
      <c r="ET6" s="6">
        <f t="shared" si="51"/>
        <v>0</v>
      </c>
      <c r="EU6" s="6">
        <f t="shared" si="52"/>
        <v>0</v>
      </c>
      <c r="EV6" s="6">
        <f t="shared" si="53"/>
        <v>0</v>
      </c>
      <c r="EW6" s="6">
        <f t="shared" si="54"/>
        <v>0</v>
      </c>
      <c r="EX6" s="8">
        <f t="shared" ref="EX6" si="75">SUM(EN6:EW6)</f>
        <v>0</v>
      </c>
      <c r="FA6" s="47">
        <f t="shared" si="55"/>
        <v>0</v>
      </c>
      <c r="FB6" s="6"/>
      <c r="FC6" s="6"/>
      <c r="FD6" s="6"/>
      <c r="FE6" s="6"/>
      <c r="FF6" s="6"/>
      <c r="FG6" s="6"/>
      <c r="FH6" s="6"/>
      <c r="FI6" s="6"/>
      <c r="FJ6" s="6"/>
      <c r="FK6" s="6"/>
      <c r="FL6" s="8">
        <f t="shared" ref="FL6" si="76">SUM(FB6:FK6)</f>
        <v>0</v>
      </c>
      <c r="FO6" s="6">
        <f>IFERROR(IF($B6="Teknisk/adm. Bistand",(K6/12)*Tabeller!J$11,(K6/12)*Tabeller!J$10),0)</f>
        <v>0</v>
      </c>
      <c r="FP6" s="6">
        <f>IFERROR(IF($B6="Teknisk/adm. Bistand",(L6/12)*Tabeller!K$11,(L6/12)*Tabeller!K$10),0)</f>
        <v>0</v>
      </c>
      <c r="FQ6" s="6">
        <f>IFERROR(IF($B6="Teknisk/adm. Bistand",(M6/12)*Tabeller!L$11,(M6/12)*Tabeller!L$10),0)</f>
        <v>0</v>
      </c>
      <c r="FR6" s="6">
        <f>IFERROR(IF($B6="Teknisk/adm. Bistand",(N6/12)*Tabeller!M$11,(N6/12)*Tabeller!M$10),0)</f>
        <v>0</v>
      </c>
      <c r="FS6" s="6">
        <f>IFERROR(IF($B6="Teknisk/adm. Bistand",(O6/12)*Tabeller!N$11,(O6/12)*Tabeller!N$10),0)</f>
        <v>0</v>
      </c>
      <c r="FT6" s="6">
        <f>IFERROR(IF($B6="Teknisk/adm. Bistand",(P6/12)*Tabeller!O$11,(P6/12)*Tabeller!O$10),0)</f>
        <v>0</v>
      </c>
      <c r="FU6" s="6">
        <f>IFERROR(IF($B6="Teknisk/adm. Bistand",(Q6/12)*Tabeller!P$11,(Q6/12)*Tabeller!P$10),0)</f>
        <v>0</v>
      </c>
      <c r="FV6" s="6">
        <f>IFERROR(IF($B6="Teknisk/adm. Bistand",(R6/12)*Tabeller!Q$11,(R6/12)*Tabeller!Q$10),0)</f>
        <v>0</v>
      </c>
      <c r="FW6" s="6">
        <f>IFERROR(IF($B6="Teknisk/adm. Bistand",(S6/12)*Tabeller!R$11,(S6/12)*Tabeller!R$10),0)</f>
        <v>0</v>
      </c>
      <c r="FX6" s="6">
        <f>IFERROR(IF($B6="Teknisk/adm. Bistand",(T6/12)*Tabeller!S$11,(T6/12)*Tabeller!S$10),0)</f>
        <v>0</v>
      </c>
    </row>
    <row r="7" spans="1:180" ht="15" x14ac:dyDescent="0.25">
      <c r="B7" s="511"/>
      <c r="C7" s="422">
        <f>IF(Registrering!$B$28="Fast beløp",0,IF(Registrering!$B$28="Sats for ekst. fin. overhead",0,DK7))</f>
        <v>0</v>
      </c>
      <c r="D7" s="422">
        <f t="shared" si="56"/>
        <v>0</v>
      </c>
      <c r="E7" s="422">
        <f t="shared" si="57"/>
        <v>0</v>
      </c>
      <c r="F7" s="422">
        <f t="shared" si="58"/>
        <v>0</v>
      </c>
      <c r="G7" s="58">
        <f t="shared" ref="G7:G11" si="77">SUM(K7:T7)/12</f>
        <v>0</v>
      </c>
      <c r="H7" s="595"/>
      <c r="I7" s="598"/>
      <c r="J7" s="604"/>
      <c r="K7" s="605"/>
      <c r="L7" s="605"/>
      <c r="M7" s="605"/>
      <c r="N7" s="605"/>
      <c r="O7" s="605"/>
      <c r="P7" s="605"/>
      <c r="Q7" s="605"/>
      <c r="R7" s="605"/>
      <c r="S7" s="597"/>
      <c r="T7" s="597"/>
      <c r="AG7" s="6">
        <f t="shared" si="59"/>
        <v>0</v>
      </c>
      <c r="AH7" s="6">
        <f>AG7*Tabeller!$I$49</f>
        <v>0</v>
      </c>
      <c r="AI7" s="6">
        <f t="shared" si="60"/>
        <v>0</v>
      </c>
      <c r="AJ7" s="88">
        <f>AI7*Tabeller!$H$40</f>
        <v>0</v>
      </c>
      <c r="AK7" s="6">
        <f>SUM(AI7:AJ7,AL7)*Tabeller!$H$42</f>
        <v>0</v>
      </c>
      <c r="AL7" s="6">
        <f>AH7*Tabeller!$H$41</f>
        <v>0</v>
      </c>
      <c r="AM7" s="6">
        <f t="shared" si="61"/>
        <v>0</v>
      </c>
      <c r="AN7" s="6">
        <f>AM7+(IF(B7="Teknisk adm bistand",Registrering!$E$51,Registrering!$B$51))</f>
        <v>0</v>
      </c>
      <c r="AO7" s="6">
        <f>AN7/Tabeller!$H$5</f>
        <v>0</v>
      </c>
      <c r="AP7" s="30"/>
      <c r="AR7" s="6">
        <f>((K7*Budsjett_FL!$AM7))/12</f>
        <v>0</v>
      </c>
      <c r="AS7" s="6">
        <f>((L7*Budsjett_FL!$AM7)*(Tabeller!J$49))/12</f>
        <v>0</v>
      </c>
      <c r="AT7" s="6">
        <f>((M7*Budsjett_FL!$AM7)*(Tabeller!K$49))/12</f>
        <v>0</v>
      </c>
      <c r="AU7" s="6">
        <f>((N7*Budsjett_FL!$AM7)*(Tabeller!L$49))/12</f>
        <v>0</v>
      </c>
      <c r="AV7" s="6">
        <f>((O7*Budsjett_FL!$AM7)*(Tabeller!M$49))/12</f>
        <v>0</v>
      </c>
      <c r="AW7" s="6">
        <f>((P7*Budsjett_FL!$AM7)*(Tabeller!N$49))/12</f>
        <v>0</v>
      </c>
      <c r="AX7" s="6">
        <f>((Q7*Budsjett_FL!$AM7)*(Tabeller!O$49))/12</f>
        <v>0</v>
      </c>
      <c r="AY7" s="6">
        <f>((R7*Budsjett_FL!$AM7)*(Tabeller!P$49))/12</f>
        <v>0</v>
      </c>
      <c r="AZ7" s="6">
        <f>((S7*Budsjett_FL!$AM7)*(Tabeller!Q$49))/12</f>
        <v>0</v>
      </c>
      <c r="BA7" s="6">
        <f>((T7*Budsjett_FL!$AM7)*(Tabeller!R$49))/12</f>
        <v>0</v>
      </c>
      <c r="BC7" s="6">
        <f t="shared" si="13"/>
        <v>0</v>
      </c>
      <c r="BD7" s="6">
        <f t="shared" si="14"/>
        <v>0</v>
      </c>
      <c r="BE7" s="6">
        <f t="shared" si="15"/>
        <v>0</v>
      </c>
      <c r="BF7" s="6">
        <f t="shared" si="16"/>
        <v>0</v>
      </c>
      <c r="BG7" s="6">
        <f t="shared" si="17"/>
        <v>0</v>
      </c>
      <c r="BH7" s="6">
        <f t="shared" si="18"/>
        <v>0</v>
      </c>
      <c r="BI7" s="6">
        <f t="shared" si="19"/>
        <v>0</v>
      </c>
      <c r="BJ7" s="6">
        <f t="shared" si="20"/>
        <v>0</v>
      </c>
      <c r="BK7" s="6">
        <f t="shared" si="21"/>
        <v>0</v>
      </c>
      <c r="BL7" s="6">
        <f t="shared" si="22"/>
        <v>0</v>
      </c>
      <c r="BO7" s="6">
        <f>IFERROR(IF($E$83=$E$82,AR7*$E$83,AR7*Budsjett_FL!$E$82),0)</f>
        <v>0</v>
      </c>
      <c r="BP7" s="6">
        <f>IFERROR(IF($E$83=$E$82,AS7*$E$83,AS7*Budsjett_FL!$E$82),0)</f>
        <v>0</v>
      </c>
      <c r="BQ7" s="6">
        <f>IFERROR(IF($E$83=$E$82,AT7*$E$83,AT7*Budsjett_FL!$E$82),0)</f>
        <v>0</v>
      </c>
      <c r="BR7" s="6">
        <f>IFERROR(IF($E$83=$E$82,AU7*$E$83,AU7*Budsjett_FL!$E$82),0)</f>
        <v>0</v>
      </c>
      <c r="BS7" s="6">
        <f>IFERROR(IF($E$83=$E$82,AV7*$E$83,AV7*Budsjett_FL!$E$82),0)</f>
        <v>0</v>
      </c>
      <c r="BT7" s="6">
        <f>IFERROR(IF($E$83=$E$82,AW7*$E$83,AW7*Budsjett_FL!$E$82),0)</f>
        <v>0</v>
      </c>
      <c r="BU7" s="6">
        <f>IFERROR(IF($E$83=$E$82,AX7*$E$83,AX7*Budsjett_FL!$E$82),0)</f>
        <v>0</v>
      </c>
      <c r="BV7" s="6">
        <f>IFERROR(IF($E$83=$E$82,AY7*$E$83,AY7*Budsjett_FL!$E$82),0)</f>
        <v>0</v>
      </c>
      <c r="BW7" s="6">
        <f>IFERROR(IF($E$83=$E$82,AZ7*$E$83,AZ7*Budsjett_FL!$E$82),0)</f>
        <v>0</v>
      </c>
      <c r="BX7" s="6">
        <f>IFERROR(IF($E$83=$E$82,BA7*$E$83,BA7*Budsjett_FL!$E$82),0)</f>
        <v>0</v>
      </c>
      <c r="CA7" s="6">
        <f t="shared" si="23"/>
        <v>0</v>
      </c>
      <c r="CB7" s="6">
        <f t="shared" si="23"/>
        <v>0</v>
      </c>
      <c r="CC7" s="6">
        <f t="shared" si="23"/>
        <v>0</v>
      </c>
      <c r="CD7" s="6">
        <f t="shared" si="23"/>
        <v>0</v>
      </c>
      <c r="CE7" s="6">
        <f t="shared" si="23"/>
        <v>0</v>
      </c>
      <c r="CF7" s="6">
        <f t="shared" si="23"/>
        <v>0</v>
      </c>
      <c r="CG7" s="6">
        <f t="shared" si="23"/>
        <v>0</v>
      </c>
      <c r="CH7" s="6">
        <f t="shared" si="23"/>
        <v>0</v>
      </c>
      <c r="CI7" s="6">
        <f t="shared" si="23"/>
        <v>0</v>
      </c>
      <c r="CJ7" s="6">
        <f t="shared" si="23"/>
        <v>0</v>
      </c>
      <c r="CL7" s="47">
        <f t="shared" si="24"/>
        <v>0</v>
      </c>
      <c r="CM7" s="6">
        <f>-((IF($CL7="Teknisk/adm. bistand/Feltassistent",Budsjett_FL!AR7*(1+Tabeller!$I$76),0))+(IF($CL7="Forsker - professor",Tabeller!I$69*K7,0)+IF($CL7="Prosjektleder/adm.leder",Tabeller!I$68*K7,0)+IF($CL7="Forsker - 1.aman.",Tabeller!I$70*K7,0)+IF($CL7="Gjesteforsker",Tabeller!I$72*K7,0)+IF($CL7="Postdoktor / forsker",Tabeller!I$73*K7,0)+IF($CL7="Stipendiat",Tabeller!I$74*K7,0)+IF($CL7="Forsker (rundsum)",Tabeller!I$71*K7,0)+IF($CL7="Vit.ass",Tabeller!I$75*K7,0))/12)</f>
        <v>0</v>
      </c>
      <c r="CN7" s="6">
        <f>-((IF($CL7="Teknisk/adm. bistand/Feltassistent",Budsjett_FL!AS7*(1+Tabeller!$I$76),0))+(IF($CL7="Forsker - professor",Tabeller!J$69*L7,0)+IF($CL7="Prosjektleder/adm.leder",Tabeller!J$68*L7,0)+IF($CL7="Forsker - 1.aman.",Tabeller!J$70*L7,0)+IF($CL7="Gjesteforsker",Tabeller!J$72*L7,0)+IF($CL7="Postdoktor / forsker",Tabeller!J$73*L7,0)+IF($CL7="Stipendiat",Tabeller!J$74*L7,0)+IF($CL7="Forsker (rundsum)",Tabeller!J$71*L7,0)+IF($CL7="Vit.ass",Tabeller!J$75*L7,0))/12)</f>
        <v>0</v>
      </c>
      <c r="CO7" s="6">
        <f>-((IF($CL7="Teknisk/adm. bistand/Feltassistent",Budsjett_FL!AT7*(1+Tabeller!$I$76),0))+(IF($CL7="Forsker - professor",Tabeller!K$69*M7,0)+IF($CL7="Prosjektleder/adm.leder",Tabeller!K$68*M7,0)+IF($CL7="Forsker - 1.aman.",Tabeller!K$70*M7,0)+IF($CL7="Gjesteforsker",Tabeller!K$72*M7,0)+IF($CL7="Postdoktor / forsker",Tabeller!K$73*M7,0)+IF($CL7="Stipendiat",Tabeller!K$74*M7,0)+IF($CL7="Forsker (rundsum)",Tabeller!K$71*M7,0)+IF($CL7="Vit.ass",Tabeller!K$75*M7,0))/12)</f>
        <v>0</v>
      </c>
      <c r="CP7" s="6">
        <f>-((IF($CL7="Teknisk/adm. bistand/Feltassistent",Budsjett_FL!AU7*(1+Tabeller!$I$76),0))+(IF($CL7="Forsker - professor",Tabeller!L$69*N7,0)+IF($CL7="Prosjektleder/adm.leder",Tabeller!L$68*N7,0)+IF($CL7="Forsker - 1.aman.",Tabeller!L$70*N7,0)+IF($CL7="Gjesteforsker",Tabeller!L$72*N7,0)+IF($CL7="Postdoktor / forsker",Tabeller!L$73*N7,0)+IF($CL7="Stipendiat",Tabeller!L$74*N7,0)+IF($CL7="Forsker (rundsum)",Tabeller!L$71*N7,0)+IF($CL7="Vit.ass",Tabeller!L$75*N7,0))/12)</f>
        <v>0</v>
      </c>
      <c r="CQ7" s="6">
        <f>-((IF($CL7="Teknisk/adm. bistand/Feltassistent",Budsjett_FL!AV7*(1+Tabeller!$I$76),0))+(IF($CL7="Forsker - professor",Tabeller!M$69*O7,0)+IF($CL7="Prosjektleder/adm.leder",Tabeller!M$68*O7,0)+IF($CL7="Forsker - 1.aman.",Tabeller!M$70*O7,0)+IF($CL7="Gjesteforsker",Tabeller!M$72*O7,0)+IF($CL7="Postdoktor / forsker",Tabeller!M$73*O7,0)+IF($CL7="Stipendiat",Tabeller!M$74*O7,0)+IF($CL7="Forsker (rundsum)",Tabeller!M$71*O7,0)+IF($CL7="Vit.ass",Tabeller!M$75*O7,0))/12)</f>
        <v>0</v>
      </c>
      <c r="CR7" s="6">
        <f>-((IF($CL7="Teknisk/adm. bistand/Feltassistent",Budsjett_FL!AW7*(1+Tabeller!$I$76),0))+(IF($CL7="Forsker - professor",Tabeller!N$69*P7,0)+IF($CL7="Prosjektleder/adm.leder",Tabeller!N$68*P7,0)+IF($CL7="Forsker - 1.aman.",Tabeller!N$70*P7,0)+IF($CL7="Gjesteforsker",Tabeller!N$72*P7,0)+IF($CL7="Postdoktor / forsker",Tabeller!N$73*P7,0)+IF($CL7="Stipendiat",Tabeller!N$74*P7,0)+IF($CL7="Forsker (rundsum)",Tabeller!N$71*P7,0)+IF($CL7="Vit.ass",Tabeller!N$75*P7,0))/12)</f>
        <v>0</v>
      </c>
      <c r="CS7" s="6">
        <f>-((IF($CL7="Teknisk/adm. bistand/Feltassistent",Budsjett_FL!AX7*(1+Tabeller!$I$76),0))+(IF($CL7="Forsker - professor",Tabeller!O$69*Q7,0)+IF($CL7="Prosjektleder/adm.leder",Tabeller!O$68*Q7,0)+IF($CL7="Forsker - 1.aman.",Tabeller!O$70*Q7,0)+IF($CL7="Gjesteforsker",Tabeller!O$72*Q7,0)+IF($CL7="Postdoktor / forsker",Tabeller!O$73*Q7,0)+IF($CL7="Stipendiat",Tabeller!O$74*Q7,0)+IF($CL7="Forsker (rundsum)",Tabeller!O$71*Q7,0)+IF($CL7="Vit.ass",Tabeller!O$75*Q7,0))/12)</f>
        <v>0</v>
      </c>
      <c r="CT7" s="6">
        <f>-((IF($CL7="Teknisk/adm. bistand/Feltassistent",Budsjett_FL!AY7*(1+Tabeller!$I$76),0))+(IF($CL7="Forsker - professor",Tabeller!P$69*R7,0)+IF($CL7="Prosjektleder/adm.leder",Tabeller!P$68*R7,0)+IF($CL7="Forsker - 1.aman.",Tabeller!P$70*R7,0)+IF($CL7="Gjesteforsker",Tabeller!P$72*R7,0)+IF($CL7="Postdoktor / forsker",Tabeller!P$73*R7,0)+IF($CL7="Stipendiat",Tabeller!P$74*R7,0)+IF($CL7="Forsker (rundsum)",Tabeller!P$71*R7,0)+IF($CL7="Vit.ass",Tabeller!P$75*R7,0))/12)</f>
        <v>0</v>
      </c>
      <c r="CU7" s="6">
        <f>-((IF($CL7="Teknisk/adm. bistand/Feltassistent",Budsjett_FL!AZ7*(1+Tabeller!$I$76),0))+(IF($CL7="Forsker - professor",Tabeller!Q$69*S7,0)+IF($CL7="Prosjektleder/adm.leder",Tabeller!Q$68*S7,0)+IF($CL7="Forsker - 1.aman.",Tabeller!Q$70*S7,0)+IF($CL7="Gjesteforsker",Tabeller!Q$72*S7,0)+IF($CL7="Postdoktor / forsker",Tabeller!Q$73*S7,0)+IF($CL7="Stipendiat",Tabeller!Q$74*S7,0)+IF($CL7="Forsker (rundsum)",Tabeller!Q$71*S7,0)+IF($CL7="Vit.ass",Tabeller!Q$75*S7,0))/12)</f>
        <v>0</v>
      </c>
      <c r="CV7" s="6">
        <f>-((IF($CL7="Teknisk/adm. bistand/Feltassistent",Budsjett_FL!BA7*(1+Tabeller!$I$76),0))+(IF($CL7="Forsker - professor",Tabeller!R$69*T7,0)+IF($CL7="Prosjektleder/adm.leder",Tabeller!R$68*T7,0)+IF($CL7="Forsker - 1.aman.",Tabeller!R$70*T7,0)+IF($CL7="Gjesteforsker",Tabeller!R$72*T7,0)+IF($CL7="Postdoktor / forsker",Tabeller!R$73*T7,0)+IF($CL7="Stipendiat",Tabeller!R$74*T7,0)+IF($CL7="Forsker (rundsum)",Tabeller!R$71*T7,0)+IF($CL7="Vit.ass",Tabeller!R$75*T7,0))/12)</f>
        <v>0</v>
      </c>
      <c r="CW7" s="8">
        <f t="shared" si="62"/>
        <v>0</v>
      </c>
      <c r="CZ7" s="47">
        <f t="shared" si="63"/>
        <v>0</v>
      </c>
      <c r="DA7" s="6">
        <f>-((IF($CZ7="Teknisk/adm. bistand/Feltassistent",IF(Budsjett_FL!AR7*(1+Tabeller!$I$76)&gt;Tabeller!I$69,Tabeller!I$69,Budsjett_FL!AR7*(1+Tabeller!$I$76)),0))+(IF($CZ7="Forsker - professor",Tabeller!I$69*K7,0)+IF($CZ7="Prosjektleder/adm.leder",Tabeller!I$68*K7,0)+IF($CZ7="Forsker - 1.aman.",Tabeller!I$70*K7,0)+IF($CZ7="Gjesteforsker",Tabeller!I$72*K7,0)+IF($CZ7="Postdoktor / forsker",Tabeller!I$73*K7,0)+IF($CZ7="Stipendiat",Tabeller!I$74*K7,0)+IF($CZ7="Forsker (rundsum)",Tabeller!I$71*K7,0)+IF($CZ7="Vit.ass",Tabeller!I$75*K7,0))/12)</f>
        <v>0</v>
      </c>
      <c r="DB7" s="6">
        <f>-((IF($CZ7="Teknisk/adm. bistand/Feltassistent",IF(Budsjett_FL!AS7*(1+Tabeller!$I$76)&gt;Tabeller!J$69,Tabeller!J$69,Budsjett_FL!AS7*(1+Tabeller!$I$76)),0))+(IF($CZ7="Forsker - professor",Tabeller!J$69*L7,0)+IF($CZ7="Prosjektleder/adm.leder",Tabeller!J$68*L7,0)+IF($CZ7="Forsker - 1.aman.",Tabeller!J$70*L7,0)+IF($CZ7="Gjesteforsker",Tabeller!J$72*L7,0)+IF($CZ7="Postdoktor / forsker",Tabeller!J$73*L7,0)+IF($CZ7="Stipendiat",Tabeller!J$74*L7,0)+IF($CZ7="Forsker (rundsum)",Tabeller!J$71*L7,0)+IF($CZ7="Vit.ass",Tabeller!J$75*L7,0))/12)</f>
        <v>0</v>
      </c>
      <c r="DC7" s="6">
        <f>-((IF($CZ7="Teknisk/adm. bistand/Feltassistent",IF(Budsjett_FL!AT7*(1+Tabeller!$I$76)&gt;Tabeller!K$69,Tabeller!K$69,Budsjett_FL!AT7*(1+Tabeller!$I$76)),0))+(IF($CZ7="Forsker - professor",Tabeller!K$69*M7,0)+IF($CZ7="Prosjektleder/adm.leder",Tabeller!K$68*M7,0)+IF($CZ7="Forsker - 1.aman.",Tabeller!K$70*M7,0)+IF($CZ7="Gjesteforsker",Tabeller!K$72*M7,0)+IF($CZ7="Postdoktor / forsker",Tabeller!K$73*M7,0)+IF($CZ7="Stipendiat",Tabeller!K$74*M7,0)+IF($CZ7="Forsker (rundsum)",Tabeller!K$71*M7,0)+IF($CZ7="Vit.ass",Tabeller!K$75*M7,0))/12)</f>
        <v>0</v>
      </c>
      <c r="DD7" s="6">
        <f>-((IF($CZ7="Teknisk/adm. bistand/Feltassistent",IF(Budsjett_FL!AU7*(1+Tabeller!$I$76)&gt;Tabeller!L$69,Tabeller!L$69,Budsjett_FL!AU7*(1+Tabeller!$I$76)),0))+(IF($CZ7="Forsker - professor",Tabeller!L$69*N7,0)+IF($CZ7="Prosjektleder/adm.leder",Tabeller!L$68*N7,0)+IF($CZ7="Forsker - 1.aman.",Tabeller!L$70*N7,0)+IF($CZ7="Gjesteforsker",Tabeller!L$72*N7,0)+IF($CZ7="Postdoktor / forsker",Tabeller!L$73*N7,0)+IF($CZ7="Stipendiat",Tabeller!L$74*N7,0)+IF($CZ7="Forsker (rundsum)",Tabeller!L$71*N7,0)+IF($CZ7="Vit.ass",Tabeller!L$75*N7,0))/12)</f>
        <v>0</v>
      </c>
      <c r="DE7" s="6">
        <f>-((IF($CZ7="Teknisk/adm. bistand/Feltassistent",IF(Budsjett_FL!AV7*(1+Tabeller!$I$76)&gt;Tabeller!M$69,Tabeller!M$69,Budsjett_FL!AV7*(1+Tabeller!$I$76)),0))+(IF($CZ7="Forsker - professor",Tabeller!M$69*O7,0)+IF($CZ7="Prosjektleder/adm.leder",Tabeller!M$68*O7,0)+IF($CZ7="Forsker - 1.aman.",Tabeller!M$70*O7,0)+IF($CZ7="Gjesteforsker",Tabeller!M$72*O7,0)+IF($CZ7="Postdoktor / forsker",Tabeller!M$73*O7,0)+IF($CZ7="Stipendiat",Tabeller!M$74*O7,0)+IF($CZ7="Forsker (rundsum)",Tabeller!M$71*O7,0)+IF($CZ7="Vit.ass",Tabeller!M$75*O7,0))/12)</f>
        <v>0</v>
      </c>
      <c r="DF7" s="6">
        <f>-((IF($CZ7="Teknisk/adm. bistand/Feltassistent",IF(Budsjett_FL!AW7*(1+Tabeller!$I$76)&gt;Tabeller!N$69,Tabeller!N$69,Budsjett_FL!AW7*(1+Tabeller!$I$76)),0))+(IF($CZ7="Forsker - professor",Tabeller!N$69*P7,0)+IF($CZ7="Prosjektleder/adm.leder",Tabeller!N$68*P7,0)+IF($CZ7="Forsker - 1.aman.",Tabeller!N$70*P7,0)+IF($CZ7="Gjesteforsker",Tabeller!N$72*P7,0)+IF($CZ7="Postdoktor / forsker",Tabeller!N$73*P7,0)+IF($CZ7="Stipendiat",Tabeller!N$74*P7,0)+IF($CZ7="Forsker (rundsum)",Tabeller!N$71*P7,0)+IF($CZ7="Vit.ass",Tabeller!N$75*P7,0))/12)</f>
        <v>0</v>
      </c>
      <c r="DG7" s="6">
        <f>-((IF($CZ7="Teknisk/adm. bistand/Feltassistent",IF(Budsjett_FL!AX7*(1+Tabeller!$I$76)&gt;Tabeller!O$69,Tabeller!O$69,Budsjett_FL!AX7*(1+Tabeller!$I$76)),0))+(IF($CZ7="Forsker - professor",Tabeller!O$69*Q7,0)+IF($CZ7="Prosjektleder/adm.leder",Tabeller!O$68*Q7,0)+IF($CZ7="Forsker - 1.aman.",Tabeller!O$70*Q7,0)+IF($CZ7="Gjesteforsker",Tabeller!O$72*Q7,0)+IF($CZ7="Postdoktor / forsker",Tabeller!O$73*Q7,0)+IF($CZ7="Stipendiat",Tabeller!O$74*Q7,0)+IF($CZ7="Forsker (rundsum)",Tabeller!O$71*Q7,0)+IF($CZ7="Vit.ass",Tabeller!O$75*Q7,0))/12)</f>
        <v>0</v>
      </c>
      <c r="DH7" s="6">
        <f>-((IF($CZ7="Teknisk/adm. bistand/Feltassistent",IF(Budsjett_FL!AY7*(1+Tabeller!$I$76)&gt;Tabeller!P$69,Tabeller!P$69,Budsjett_FL!AY7*(1+Tabeller!$I$76)),0))+(IF($CZ7="Forsker - professor",Tabeller!P$69*R7,0)+IF($CZ7="Prosjektleder/adm.leder",Tabeller!P$68*R7,0)+IF($CZ7="Forsker - 1.aman.",Tabeller!P$70*R7,0)+IF($CZ7="Gjesteforsker",Tabeller!P$72*R7,0)+IF($CZ7="Postdoktor / forsker",Tabeller!P$73*R7,0)+IF($CZ7="Stipendiat",Tabeller!P$74*R7,0)+IF($CZ7="Forsker (rundsum)",Tabeller!P$71*R7,0)+IF($CZ7="Vit.ass",Tabeller!P$75*R7,0))/12)</f>
        <v>0</v>
      </c>
      <c r="DI7" s="6">
        <f>-((IF($CZ7="Teknisk/adm. bistand/Feltassistent",IF(Budsjett_FL!AZ7*(1+Tabeller!$I$76)&gt;Tabeller!Q$69,Tabeller!Q$69,Budsjett_FL!AZ7*(1+Tabeller!$I$76)),0))+(IF($CZ7="Forsker - professor",Tabeller!Q$69*S7,0)+IF($CZ7="Prosjektleder/adm.leder",Tabeller!Q$68*S7,0)+IF($CZ7="Forsker - 1.aman.",Tabeller!Q$70*S7,0)+IF($CZ7="Gjesteforsker",Tabeller!Q$72*S7,0)+IF($CZ7="Postdoktor / forsker",Tabeller!Q$73*S7,0)+IF($CZ7="Stipendiat",Tabeller!Q$74*S7,0)+IF($CZ7="Forsker (rundsum)",Tabeller!Q$71*S7,0)+IF($CZ7="Vit.ass",Tabeller!Q$75*S7,0))/12)</f>
        <v>0</v>
      </c>
      <c r="DJ7" s="6">
        <f>-((IF($CZ7="Teknisk/adm. bistand/Feltassistent",IF(Budsjett_FL!BA7*(1+Tabeller!$I$76)&gt;Tabeller!R$69,Tabeller!R$69,Budsjett_FL!BA7*(1+Tabeller!$I$76)),0))+(IF($CZ7="Forsker - professor",Tabeller!R$69*T7,0)+IF($CZ7="Prosjektleder/adm.leder",Tabeller!R$68*T7,0)+IF($CZ7="Forsker - 1.aman.",Tabeller!R$70*T7,0)+IF($CZ7="Gjesteforsker",Tabeller!R$72*T7,0)+IF($CZ7="Postdoktor / forsker",Tabeller!R$73*T7,0)+IF($CZ7="Stipendiat",Tabeller!R$74*T7,0)+IF($CZ7="Forsker (rundsum)",Tabeller!R$71*T7,0)+IF($CZ7="Vit.ass",Tabeller!R$75*T7,0))/12)</f>
        <v>0</v>
      </c>
      <c r="DK7" s="8">
        <f t="shared" si="64"/>
        <v>0</v>
      </c>
      <c r="DM7" s="47">
        <f t="shared" si="65"/>
        <v>0</v>
      </c>
      <c r="DN7" s="6">
        <f t="shared" si="25"/>
        <v>0</v>
      </c>
      <c r="DO7" s="6">
        <f t="shared" si="26"/>
        <v>0</v>
      </c>
      <c r="DP7" s="6">
        <f t="shared" si="27"/>
        <v>0</v>
      </c>
      <c r="DQ7" s="6">
        <f t="shared" si="28"/>
        <v>0</v>
      </c>
      <c r="DR7" s="6">
        <f t="shared" si="29"/>
        <v>0</v>
      </c>
      <c r="DS7" s="6">
        <f t="shared" si="30"/>
        <v>0</v>
      </c>
      <c r="DT7" s="6">
        <f t="shared" si="31"/>
        <v>0</v>
      </c>
      <c r="DU7" s="6">
        <f t="shared" si="32"/>
        <v>0</v>
      </c>
      <c r="DV7" s="6">
        <f t="shared" si="33"/>
        <v>0</v>
      </c>
      <c r="DW7" s="6">
        <f t="shared" si="34"/>
        <v>0</v>
      </c>
      <c r="DX7" s="8">
        <f t="shared" ref="DX7:DX11" si="78">SUM(DN7:DW7)</f>
        <v>0</v>
      </c>
      <c r="DZ7" s="47">
        <f t="shared" si="67"/>
        <v>0</v>
      </c>
      <c r="EA7" s="6">
        <f t="shared" si="35"/>
        <v>0</v>
      </c>
      <c r="EB7" s="6">
        <f t="shared" si="36"/>
        <v>0</v>
      </c>
      <c r="EC7" s="6">
        <f t="shared" si="37"/>
        <v>0</v>
      </c>
      <c r="ED7" s="6">
        <f t="shared" si="38"/>
        <v>0</v>
      </c>
      <c r="EE7" s="6">
        <f t="shared" si="39"/>
        <v>0</v>
      </c>
      <c r="EF7" s="6">
        <f t="shared" si="40"/>
        <v>0</v>
      </c>
      <c r="EG7" s="6">
        <f t="shared" si="41"/>
        <v>0</v>
      </c>
      <c r="EH7" s="6">
        <f t="shared" si="42"/>
        <v>0</v>
      </c>
      <c r="EI7" s="6">
        <f t="shared" si="43"/>
        <v>0</v>
      </c>
      <c r="EJ7" s="6">
        <f t="shared" si="44"/>
        <v>0</v>
      </c>
      <c r="EK7" s="8">
        <f t="shared" ref="EK7:EK11" si="79">SUM(EA7:EJ7)</f>
        <v>0</v>
      </c>
      <c r="EM7" s="47">
        <f t="shared" si="69"/>
        <v>0</v>
      </c>
      <c r="EN7" s="6">
        <f t="shared" si="45"/>
        <v>0</v>
      </c>
      <c r="EO7" s="6">
        <f t="shared" si="46"/>
        <v>0</v>
      </c>
      <c r="EP7" s="6">
        <f t="shared" si="47"/>
        <v>0</v>
      </c>
      <c r="EQ7" s="6">
        <f t="shared" si="48"/>
        <v>0</v>
      </c>
      <c r="ER7" s="6">
        <f t="shared" si="49"/>
        <v>0</v>
      </c>
      <c r="ES7" s="6">
        <f t="shared" si="50"/>
        <v>0</v>
      </c>
      <c r="ET7" s="6">
        <f t="shared" si="51"/>
        <v>0</v>
      </c>
      <c r="EU7" s="6">
        <f t="shared" si="52"/>
        <v>0</v>
      </c>
      <c r="EV7" s="6">
        <f t="shared" si="53"/>
        <v>0</v>
      </c>
      <c r="EW7" s="6">
        <f t="shared" si="54"/>
        <v>0</v>
      </c>
      <c r="EX7" s="8">
        <f t="shared" ref="EX7:EX11" si="80">SUM(EN7:EW7)</f>
        <v>0</v>
      </c>
      <c r="FA7" s="47">
        <f t="shared" si="55"/>
        <v>0</v>
      </c>
      <c r="FB7" s="6"/>
      <c r="FC7" s="6"/>
      <c r="FD7" s="6"/>
      <c r="FE7" s="6"/>
      <c r="FF7" s="6"/>
      <c r="FG7" s="6"/>
      <c r="FH7" s="6"/>
      <c r="FI7" s="6"/>
      <c r="FJ7" s="6"/>
      <c r="FK7" s="6"/>
      <c r="FL7" s="8">
        <f t="shared" ref="FL7:FL11" si="81">SUM(FB7:FK7)</f>
        <v>0</v>
      </c>
      <c r="FO7" s="6">
        <f>IFERROR(IF($B7="Teknisk/adm. Bistand",(K7/12)*Tabeller!J$11,(K7/12)*Tabeller!J$10),0)</f>
        <v>0</v>
      </c>
      <c r="FP7" s="6">
        <f>IFERROR(IF($B7="Teknisk/adm. Bistand",(L7/12)*Tabeller!K$11,(L7/12)*Tabeller!K$10),0)</f>
        <v>0</v>
      </c>
      <c r="FQ7" s="6">
        <f>IFERROR(IF($B7="Teknisk/adm. Bistand",(M7/12)*Tabeller!L$11,(M7/12)*Tabeller!L$10),0)</f>
        <v>0</v>
      </c>
      <c r="FR7" s="6">
        <f>IFERROR(IF($B7="Teknisk/adm. Bistand",(N7/12)*Tabeller!M$11,(N7/12)*Tabeller!M$10),0)</f>
        <v>0</v>
      </c>
      <c r="FS7" s="6">
        <f>IFERROR(IF($B7="Teknisk/adm. Bistand",(O7/12)*Tabeller!N$11,(O7/12)*Tabeller!N$10),0)</f>
        <v>0</v>
      </c>
      <c r="FT7" s="6">
        <f>IFERROR(IF($B7="Teknisk/adm. Bistand",(P7/12)*Tabeller!O$11,(P7/12)*Tabeller!O$10),0)</f>
        <v>0</v>
      </c>
      <c r="FU7" s="6">
        <f>IFERROR(IF($B7="Teknisk/adm. Bistand",(Q7/12)*Tabeller!P$11,(Q7/12)*Tabeller!P$10),0)</f>
        <v>0</v>
      </c>
      <c r="FV7" s="6">
        <f>IFERROR(IF($B7="Teknisk/adm. Bistand",(R7/12)*Tabeller!Q$11,(R7/12)*Tabeller!Q$10),0)</f>
        <v>0</v>
      </c>
      <c r="FW7" s="6">
        <f>IFERROR(IF($B7="Teknisk/adm. Bistand",(S7/12)*Tabeller!R$11,(S7/12)*Tabeller!R$10),0)</f>
        <v>0</v>
      </c>
      <c r="FX7" s="6">
        <f>IFERROR(IF($B7="Teknisk/adm. Bistand",(T7/12)*Tabeller!S$11,(T7/12)*Tabeller!S$10),0)</f>
        <v>0</v>
      </c>
    </row>
    <row r="8" spans="1:180" ht="15" x14ac:dyDescent="0.25">
      <c r="B8" s="511"/>
      <c r="C8" s="422">
        <f>IF(Registrering!$B$28="Fast beløp",0,IF(Registrering!$B$28="Sats for ekst. fin. overhead",0,DK8))</f>
        <v>0</v>
      </c>
      <c r="D8" s="422">
        <f t="shared" si="56"/>
        <v>0</v>
      </c>
      <c r="E8" s="422">
        <f t="shared" si="57"/>
        <v>0</v>
      </c>
      <c r="F8" s="422">
        <f t="shared" si="58"/>
        <v>0</v>
      </c>
      <c r="G8" s="58">
        <f t="shared" si="77"/>
        <v>0</v>
      </c>
      <c r="H8" s="595"/>
      <c r="I8" s="598"/>
      <c r="J8" s="604"/>
      <c r="K8" s="605"/>
      <c r="L8" s="605"/>
      <c r="M8" s="605"/>
      <c r="N8" s="605"/>
      <c r="O8" s="605"/>
      <c r="P8" s="605"/>
      <c r="Q8" s="605"/>
      <c r="R8" s="605"/>
      <c r="S8" s="597"/>
      <c r="T8" s="597"/>
      <c r="AG8" s="6">
        <f t="shared" si="59"/>
        <v>0</v>
      </c>
      <c r="AH8" s="6">
        <f>AG8*Tabeller!$I$49</f>
        <v>0</v>
      </c>
      <c r="AI8" s="6">
        <f t="shared" si="60"/>
        <v>0</v>
      </c>
      <c r="AJ8" s="88">
        <f>AI8*Tabeller!$H$40</f>
        <v>0</v>
      </c>
      <c r="AK8" s="6">
        <f>SUM(AI8:AJ8,AL8)*Tabeller!$H$42</f>
        <v>0</v>
      </c>
      <c r="AL8" s="6">
        <f>AH8*Tabeller!$H$41</f>
        <v>0</v>
      </c>
      <c r="AM8" s="6">
        <f t="shared" si="61"/>
        <v>0</v>
      </c>
      <c r="AN8" s="6">
        <f>AM8+(IF(B8="Teknisk adm bistand",Registrering!$E$51,Registrering!$B$51))</f>
        <v>0</v>
      </c>
      <c r="AO8" s="6">
        <f>AN8/Tabeller!$H$5</f>
        <v>0</v>
      </c>
      <c r="AP8" s="30"/>
      <c r="AR8" s="6">
        <f>((K8*Budsjett_FL!$AM8))/12</f>
        <v>0</v>
      </c>
      <c r="AS8" s="6">
        <f>((L8*Budsjett_FL!$AM8)*(Tabeller!J$49))/12</f>
        <v>0</v>
      </c>
      <c r="AT8" s="6">
        <f>((M8*Budsjett_FL!$AM8)*(Tabeller!K$49))/12</f>
        <v>0</v>
      </c>
      <c r="AU8" s="6">
        <f>((N8*Budsjett_FL!$AM8)*(Tabeller!L$49))/12</f>
        <v>0</v>
      </c>
      <c r="AV8" s="6">
        <f>((O8*Budsjett_FL!$AM8)*(Tabeller!M$49))/12</f>
        <v>0</v>
      </c>
      <c r="AW8" s="6">
        <f>((P8*Budsjett_FL!$AM8)*(Tabeller!N$49))/12</f>
        <v>0</v>
      </c>
      <c r="AX8" s="6">
        <f>((Q8*Budsjett_FL!$AM8)*(Tabeller!O$49))/12</f>
        <v>0</v>
      </c>
      <c r="AY8" s="6">
        <f>((R8*Budsjett_FL!$AM8)*(Tabeller!P$49))/12</f>
        <v>0</v>
      </c>
      <c r="AZ8" s="6">
        <f>((S8*Budsjett_FL!$AM8)*(Tabeller!Q$49))/12</f>
        <v>0</v>
      </c>
      <c r="BA8" s="6">
        <f>((T8*Budsjett_FL!$AM8)*(Tabeller!R$49))/12</f>
        <v>0</v>
      </c>
      <c r="BC8" s="6">
        <f t="shared" si="13"/>
        <v>0</v>
      </c>
      <c r="BD8" s="6">
        <f t="shared" si="14"/>
        <v>0</v>
      </c>
      <c r="BE8" s="6">
        <f t="shared" si="15"/>
        <v>0</v>
      </c>
      <c r="BF8" s="6">
        <f t="shared" si="16"/>
        <v>0</v>
      </c>
      <c r="BG8" s="6">
        <f t="shared" si="17"/>
        <v>0</v>
      </c>
      <c r="BH8" s="6">
        <f t="shared" si="18"/>
        <v>0</v>
      </c>
      <c r="BI8" s="6">
        <f t="shared" si="19"/>
        <v>0</v>
      </c>
      <c r="BJ8" s="6">
        <f t="shared" si="20"/>
        <v>0</v>
      </c>
      <c r="BK8" s="6">
        <f t="shared" si="21"/>
        <v>0</v>
      </c>
      <c r="BL8" s="6">
        <f t="shared" si="22"/>
        <v>0</v>
      </c>
      <c r="BO8" s="6">
        <f>IFERROR(IF($E$83=$E$82,AR8*$E$83,AR8*Budsjett_FL!$E$82),0)</f>
        <v>0</v>
      </c>
      <c r="BP8" s="6">
        <f>IFERROR(IF($E$83=$E$82,AS8*$E$83,AS8*Budsjett_FL!$E$82),0)</f>
        <v>0</v>
      </c>
      <c r="BQ8" s="6">
        <f>IFERROR(IF($E$83=$E$82,AT8*$E$83,AT8*Budsjett_FL!$E$82),0)</f>
        <v>0</v>
      </c>
      <c r="BR8" s="6">
        <f>IFERROR(IF($E$83=$E$82,AU8*$E$83,AU8*Budsjett_FL!$E$82),0)</f>
        <v>0</v>
      </c>
      <c r="BS8" s="6">
        <f>IFERROR(IF($E$83=$E$82,AV8*$E$83,AV8*Budsjett_FL!$E$82),0)</f>
        <v>0</v>
      </c>
      <c r="BT8" s="6">
        <f>IFERROR(IF($E$83=$E$82,AW8*$E$83,AW8*Budsjett_FL!$E$82),0)</f>
        <v>0</v>
      </c>
      <c r="BU8" s="6">
        <f>IFERROR(IF($E$83=$E$82,AX8*$E$83,AX8*Budsjett_FL!$E$82),0)</f>
        <v>0</v>
      </c>
      <c r="BV8" s="6">
        <f>IFERROR(IF($E$83=$E$82,AY8*$E$83,AY8*Budsjett_FL!$E$82),0)</f>
        <v>0</v>
      </c>
      <c r="BW8" s="6">
        <f>IFERROR(IF($E$83=$E$82,AZ8*$E$83,AZ8*Budsjett_FL!$E$82),0)</f>
        <v>0</v>
      </c>
      <c r="BX8" s="6">
        <f>IFERROR(IF($E$83=$E$82,BA8*$E$83,BA8*Budsjett_FL!$E$82),0)</f>
        <v>0</v>
      </c>
      <c r="CA8" s="6">
        <f t="shared" si="23"/>
        <v>0</v>
      </c>
      <c r="CB8" s="6">
        <f t="shared" si="23"/>
        <v>0</v>
      </c>
      <c r="CC8" s="6">
        <f t="shared" si="23"/>
        <v>0</v>
      </c>
      <c r="CD8" s="6">
        <f t="shared" si="23"/>
        <v>0</v>
      </c>
      <c r="CE8" s="6">
        <f t="shared" si="23"/>
        <v>0</v>
      </c>
      <c r="CF8" s="6">
        <f t="shared" si="23"/>
        <v>0</v>
      </c>
      <c r="CG8" s="6">
        <f t="shared" si="23"/>
        <v>0</v>
      </c>
      <c r="CH8" s="6">
        <f t="shared" si="23"/>
        <v>0</v>
      </c>
      <c r="CI8" s="6">
        <f t="shared" si="23"/>
        <v>0</v>
      </c>
      <c r="CJ8" s="6">
        <f t="shared" si="23"/>
        <v>0</v>
      </c>
      <c r="CL8" s="47">
        <f t="shared" si="24"/>
        <v>0</v>
      </c>
      <c r="CM8" s="6">
        <f>-((IF($CL8="Teknisk/adm. bistand/Feltassistent",Budsjett_FL!AR8*(1+Tabeller!$I$76),0))+(IF($CL8="Forsker - professor",Tabeller!I$69*K8,0)+IF($CL8="Prosjektleder/adm.leder",Tabeller!I$68*K8,0)+IF($CL8="Forsker - 1.aman.",Tabeller!I$70*K8,0)+IF($CL8="Gjesteforsker",Tabeller!I$72*K8,0)+IF($CL8="Postdoktor / forsker",Tabeller!I$73*K8,0)+IF($CL8="Stipendiat",Tabeller!I$74*K8,0)+IF($CL8="Forsker (rundsum)",Tabeller!I$71*K8,0)+IF($CL8="Vit.ass",Tabeller!I$75*K8,0))/12)</f>
        <v>0</v>
      </c>
      <c r="CN8" s="6">
        <f>-((IF($CL8="Teknisk/adm. bistand/Feltassistent",Budsjett_FL!AS8*(1+Tabeller!$I$76),0))+(IF($CL8="Forsker - professor",Tabeller!J$69*L8,0)+IF($CL8="Prosjektleder/adm.leder",Tabeller!J$68*L8,0)+IF($CL8="Forsker - 1.aman.",Tabeller!J$70*L8,0)+IF($CL8="Gjesteforsker",Tabeller!J$72*L8,0)+IF($CL8="Postdoktor / forsker",Tabeller!J$73*L8,0)+IF($CL8="Stipendiat",Tabeller!J$74*L8,0)+IF($CL8="Forsker (rundsum)",Tabeller!J$71*L8,0)+IF($CL8="Vit.ass",Tabeller!J$75*L8,0))/12)</f>
        <v>0</v>
      </c>
      <c r="CO8" s="6">
        <f>-((IF($CL8="Teknisk/adm. bistand/Feltassistent",Budsjett_FL!AT8*(1+Tabeller!$I$76),0))+(IF($CL8="Forsker - professor",Tabeller!K$69*M8,0)+IF($CL8="Prosjektleder/adm.leder",Tabeller!K$68*M8,0)+IF($CL8="Forsker - 1.aman.",Tabeller!K$70*M8,0)+IF($CL8="Gjesteforsker",Tabeller!K$72*M8,0)+IF($CL8="Postdoktor / forsker",Tabeller!K$73*M8,0)+IF($CL8="Stipendiat",Tabeller!K$74*M8,0)+IF($CL8="Forsker (rundsum)",Tabeller!K$71*M8,0)+IF($CL8="Vit.ass",Tabeller!K$75*M8,0))/12)</f>
        <v>0</v>
      </c>
      <c r="CP8" s="6">
        <f>-((IF($CL8="Teknisk/adm. bistand/Feltassistent",Budsjett_FL!AU8*(1+Tabeller!$I$76),0))+(IF($CL8="Forsker - professor",Tabeller!L$69*N8,0)+IF($CL8="Prosjektleder/adm.leder",Tabeller!L$68*N8,0)+IF($CL8="Forsker - 1.aman.",Tabeller!L$70*N8,0)+IF($CL8="Gjesteforsker",Tabeller!L$72*N8,0)+IF($CL8="Postdoktor / forsker",Tabeller!L$73*N8,0)+IF($CL8="Stipendiat",Tabeller!L$74*N8,0)+IF($CL8="Forsker (rundsum)",Tabeller!L$71*N8,0)+IF($CL8="Vit.ass",Tabeller!L$75*N8,0))/12)</f>
        <v>0</v>
      </c>
      <c r="CQ8" s="6">
        <f>-((IF($CL8="Teknisk/adm. bistand/Feltassistent",Budsjett_FL!AV8*(1+Tabeller!$I$76),0))+(IF($CL8="Forsker - professor",Tabeller!M$69*O8,0)+IF($CL8="Prosjektleder/adm.leder",Tabeller!M$68*O8,0)+IF($CL8="Forsker - 1.aman.",Tabeller!M$70*O8,0)+IF($CL8="Gjesteforsker",Tabeller!M$72*O8,0)+IF($CL8="Postdoktor / forsker",Tabeller!M$73*O8,0)+IF($CL8="Stipendiat",Tabeller!M$74*O8,0)+IF($CL8="Forsker (rundsum)",Tabeller!M$71*O8,0)+IF($CL8="Vit.ass",Tabeller!M$75*O8,0))/12)</f>
        <v>0</v>
      </c>
      <c r="CR8" s="6">
        <f>-((IF($CL8="Teknisk/adm. bistand/Feltassistent",Budsjett_FL!AW8*(1+Tabeller!$I$76),0))+(IF($CL8="Forsker - professor",Tabeller!N$69*P8,0)+IF($CL8="Prosjektleder/adm.leder",Tabeller!N$68*P8,0)+IF($CL8="Forsker - 1.aman.",Tabeller!N$70*P8,0)+IF($CL8="Gjesteforsker",Tabeller!N$72*P8,0)+IF($CL8="Postdoktor / forsker",Tabeller!N$73*P8,0)+IF($CL8="Stipendiat",Tabeller!N$74*P8,0)+IF($CL8="Forsker (rundsum)",Tabeller!N$71*P8,0)+IF($CL8="Vit.ass",Tabeller!N$75*P8,0))/12)</f>
        <v>0</v>
      </c>
      <c r="CS8" s="6">
        <f>-((IF($CL8="Teknisk/adm. bistand/Feltassistent",Budsjett_FL!AX8*(1+Tabeller!$I$76),0))+(IF($CL8="Forsker - professor",Tabeller!O$69*Q8,0)+IF($CL8="Prosjektleder/adm.leder",Tabeller!O$68*Q8,0)+IF($CL8="Forsker - 1.aman.",Tabeller!O$70*Q8,0)+IF($CL8="Gjesteforsker",Tabeller!O$72*Q8,0)+IF($CL8="Postdoktor / forsker",Tabeller!O$73*Q8,0)+IF($CL8="Stipendiat",Tabeller!O$74*Q8,0)+IF($CL8="Forsker (rundsum)",Tabeller!O$71*Q8,0)+IF($CL8="Vit.ass",Tabeller!O$75*Q8,0))/12)</f>
        <v>0</v>
      </c>
      <c r="CT8" s="6">
        <f>-((IF($CL8="Teknisk/adm. bistand/Feltassistent",Budsjett_FL!AY8*(1+Tabeller!$I$76),0))+(IF($CL8="Forsker - professor",Tabeller!P$69*R8,0)+IF($CL8="Prosjektleder/adm.leder",Tabeller!P$68*R8,0)+IF($CL8="Forsker - 1.aman.",Tabeller!P$70*R8,0)+IF($CL8="Gjesteforsker",Tabeller!P$72*R8,0)+IF($CL8="Postdoktor / forsker",Tabeller!P$73*R8,0)+IF($CL8="Stipendiat",Tabeller!P$74*R8,0)+IF($CL8="Forsker (rundsum)",Tabeller!P$71*R8,0)+IF($CL8="Vit.ass",Tabeller!P$75*R8,0))/12)</f>
        <v>0</v>
      </c>
      <c r="CU8" s="6">
        <f>-((IF($CL8="Teknisk/adm. bistand/Feltassistent",Budsjett_FL!AZ8*(1+Tabeller!$I$76),0))+(IF($CL8="Forsker - professor",Tabeller!Q$69*S8,0)+IF($CL8="Prosjektleder/adm.leder",Tabeller!Q$68*S8,0)+IF($CL8="Forsker - 1.aman.",Tabeller!Q$70*S8,0)+IF($CL8="Gjesteforsker",Tabeller!Q$72*S8,0)+IF($CL8="Postdoktor / forsker",Tabeller!Q$73*S8,0)+IF($CL8="Stipendiat",Tabeller!Q$74*S8,0)+IF($CL8="Forsker (rundsum)",Tabeller!Q$71*S8,0)+IF($CL8="Vit.ass",Tabeller!Q$75*S8,0))/12)</f>
        <v>0</v>
      </c>
      <c r="CV8" s="6">
        <f>-((IF($CL8="Teknisk/adm. bistand/Feltassistent",Budsjett_FL!BA8*(1+Tabeller!$I$76),0))+(IF($CL8="Forsker - professor",Tabeller!R$69*T8,0)+IF($CL8="Prosjektleder/adm.leder",Tabeller!R$68*T8,0)+IF($CL8="Forsker - 1.aman.",Tabeller!R$70*T8,0)+IF($CL8="Gjesteforsker",Tabeller!R$72*T8,0)+IF($CL8="Postdoktor / forsker",Tabeller!R$73*T8,0)+IF($CL8="Stipendiat",Tabeller!R$74*T8,0)+IF($CL8="Forsker (rundsum)",Tabeller!R$71*T8,0)+IF($CL8="Vit.ass",Tabeller!R$75*T8,0))/12)</f>
        <v>0</v>
      </c>
      <c r="CW8" s="8">
        <f t="shared" si="62"/>
        <v>0</v>
      </c>
      <c r="CZ8" s="47">
        <f t="shared" si="63"/>
        <v>0</v>
      </c>
      <c r="DA8" s="6">
        <f>-((IF($CZ8="Teknisk/adm. bistand/Feltassistent",IF(Budsjett_FL!AR8*(1+Tabeller!$I$76)&gt;Tabeller!I$69,Tabeller!I$69,Budsjett_FL!AR8*(1+Tabeller!$I$76)),0))+(IF($CZ8="Forsker - professor",Tabeller!I$69*K8,0)+IF($CZ8="Prosjektleder/adm.leder",Tabeller!I$68*K8,0)+IF($CZ8="Forsker - 1.aman.",Tabeller!I$70*K8,0)+IF($CZ8="Gjesteforsker",Tabeller!I$72*K8,0)+IF($CZ8="Postdoktor / forsker",Tabeller!I$73*K8,0)+IF($CZ8="Stipendiat",Tabeller!I$74*K8,0)+IF($CZ8="Forsker (rundsum)",Tabeller!I$71*K8,0)+IF($CZ8="Vit.ass",Tabeller!I$75*K8,0))/12)</f>
        <v>0</v>
      </c>
      <c r="DB8" s="6">
        <f>-((IF($CZ8="Teknisk/adm. bistand/Feltassistent",IF(Budsjett_FL!AS8*(1+Tabeller!$I$76)&gt;Tabeller!J$69,Tabeller!J$69,Budsjett_FL!AS8*(1+Tabeller!$I$76)),0))+(IF($CZ8="Forsker - professor",Tabeller!J$69*L8,0)+IF($CZ8="Prosjektleder/adm.leder",Tabeller!J$68*L8,0)+IF($CZ8="Forsker - 1.aman.",Tabeller!J$70*L8,0)+IF($CZ8="Gjesteforsker",Tabeller!J$72*L8,0)+IF($CZ8="Postdoktor / forsker",Tabeller!J$73*L8,0)+IF($CZ8="Stipendiat",Tabeller!J$74*L8,0)+IF($CZ8="Forsker (rundsum)",Tabeller!J$71*L8,0)+IF($CZ8="Vit.ass",Tabeller!J$75*L8,0))/12)</f>
        <v>0</v>
      </c>
      <c r="DC8" s="6">
        <f>-((IF($CZ8="Teknisk/adm. bistand/Feltassistent",IF(Budsjett_FL!AT8*(1+Tabeller!$I$76)&gt;Tabeller!K$69,Tabeller!K$69,Budsjett_FL!AT8*(1+Tabeller!$I$76)),0))+(IF($CZ8="Forsker - professor",Tabeller!K$69*M8,0)+IF($CZ8="Prosjektleder/adm.leder",Tabeller!K$68*M8,0)+IF($CZ8="Forsker - 1.aman.",Tabeller!K$70*M8,0)+IF($CZ8="Gjesteforsker",Tabeller!K$72*M8,0)+IF($CZ8="Postdoktor / forsker",Tabeller!K$73*M8,0)+IF($CZ8="Stipendiat",Tabeller!K$74*M8,0)+IF($CZ8="Forsker (rundsum)",Tabeller!K$71*M8,0)+IF($CZ8="Vit.ass",Tabeller!K$75*M8,0))/12)</f>
        <v>0</v>
      </c>
      <c r="DD8" s="6">
        <f>-((IF($CZ8="Teknisk/adm. bistand/Feltassistent",IF(Budsjett_FL!AU8*(1+Tabeller!$I$76)&gt;Tabeller!L$69,Tabeller!L$69,Budsjett_FL!AU8*(1+Tabeller!$I$76)),0))+(IF($CZ8="Forsker - professor",Tabeller!L$69*N8,0)+IF($CZ8="Prosjektleder/adm.leder",Tabeller!L$68*N8,0)+IF($CZ8="Forsker - 1.aman.",Tabeller!L$70*N8,0)+IF($CZ8="Gjesteforsker",Tabeller!L$72*N8,0)+IF($CZ8="Postdoktor / forsker",Tabeller!L$73*N8,0)+IF($CZ8="Stipendiat",Tabeller!L$74*N8,0)+IF($CZ8="Forsker (rundsum)",Tabeller!L$71*N8,0)+IF($CZ8="Vit.ass",Tabeller!L$75*N8,0))/12)</f>
        <v>0</v>
      </c>
      <c r="DE8" s="6">
        <f>-((IF($CZ8="Teknisk/adm. bistand/Feltassistent",IF(Budsjett_FL!AV8*(1+Tabeller!$I$76)&gt;Tabeller!M$69,Tabeller!M$69,Budsjett_FL!AV8*(1+Tabeller!$I$76)),0))+(IF($CZ8="Forsker - professor",Tabeller!M$69*O8,0)+IF($CZ8="Prosjektleder/adm.leder",Tabeller!M$68*O8,0)+IF($CZ8="Forsker - 1.aman.",Tabeller!M$70*O8,0)+IF($CZ8="Gjesteforsker",Tabeller!M$72*O8,0)+IF($CZ8="Postdoktor / forsker",Tabeller!M$73*O8,0)+IF($CZ8="Stipendiat",Tabeller!M$74*O8,0)+IF($CZ8="Forsker (rundsum)",Tabeller!M$71*O8,0)+IF($CZ8="Vit.ass",Tabeller!M$75*O8,0))/12)</f>
        <v>0</v>
      </c>
      <c r="DF8" s="6">
        <f>-((IF($CZ8="Teknisk/adm. bistand/Feltassistent",IF(Budsjett_FL!AW8*(1+Tabeller!$I$76)&gt;Tabeller!N$69,Tabeller!N$69,Budsjett_FL!AW8*(1+Tabeller!$I$76)),0))+(IF($CZ8="Forsker - professor",Tabeller!N$69*P8,0)+IF($CZ8="Prosjektleder/adm.leder",Tabeller!N$68*P8,0)+IF($CZ8="Forsker - 1.aman.",Tabeller!N$70*P8,0)+IF($CZ8="Gjesteforsker",Tabeller!N$72*P8,0)+IF($CZ8="Postdoktor / forsker",Tabeller!N$73*P8,0)+IF($CZ8="Stipendiat",Tabeller!N$74*P8,0)+IF($CZ8="Forsker (rundsum)",Tabeller!N$71*P8,0)+IF($CZ8="Vit.ass",Tabeller!N$75*P8,0))/12)</f>
        <v>0</v>
      </c>
      <c r="DG8" s="6">
        <f>-((IF($CZ8="Teknisk/adm. bistand/Feltassistent",IF(Budsjett_FL!AX8*(1+Tabeller!$I$76)&gt;Tabeller!O$69,Tabeller!O$69,Budsjett_FL!AX8*(1+Tabeller!$I$76)),0))+(IF($CZ8="Forsker - professor",Tabeller!O$69*Q8,0)+IF($CZ8="Prosjektleder/adm.leder",Tabeller!O$68*Q8,0)+IF($CZ8="Forsker - 1.aman.",Tabeller!O$70*Q8,0)+IF($CZ8="Gjesteforsker",Tabeller!O$72*Q8,0)+IF($CZ8="Postdoktor / forsker",Tabeller!O$73*Q8,0)+IF($CZ8="Stipendiat",Tabeller!O$74*Q8,0)+IF($CZ8="Forsker (rundsum)",Tabeller!O$71*Q8,0)+IF($CZ8="Vit.ass",Tabeller!O$75*Q8,0))/12)</f>
        <v>0</v>
      </c>
      <c r="DH8" s="6">
        <f>-((IF($CZ8="Teknisk/adm. bistand/Feltassistent",IF(Budsjett_FL!AY8*(1+Tabeller!$I$76)&gt;Tabeller!P$69,Tabeller!P$69,Budsjett_FL!AY8*(1+Tabeller!$I$76)),0))+(IF($CZ8="Forsker - professor",Tabeller!P$69*R8,0)+IF($CZ8="Prosjektleder/adm.leder",Tabeller!P$68*R8,0)+IF($CZ8="Forsker - 1.aman.",Tabeller!P$70*R8,0)+IF($CZ8="Gjesteforsker",Tabeller!P$72*R8,0)+IF($CZ8="Postdoktor / forsker",Tabeller!P$73*R8,0)+IF($CZ8="Stipendiat",Tabeller!P$74*R8,0)+IF($CZ8="Forsker (rundsum)",Tabeller!P$71*R8,0)+IF($CZ8="Vit.ass",Tabeller!P$75*R8,0))/12)</f>
        <v>0</v>
      </c>
      <c r="DI8" s="6">
        <f>-((IF($CZ8="Teknisk/adm. bistand/Feltassistent",IF(Budsjett_FL!AZ8*(1+Tabeller!$I$76)&gt;Tabeller!Q$69,Tabeller!Q$69,Budsjett_FL!AZ8*(1+Tabeller!$I$76)),0))+(IF($CZ8="Forsker - professor",Tabeller!Q$69*S8,0)+IF($CZ8="Prosjektleder/adm.leder",Tabeller!Q$68*S8,0)+IF($CZ8="Forsker - 1.aman.",Tabeller!Q$70*S8,0)+IF($CZ8="Gjesteforsker",Tabeller!Q$72*S8,0)+IF($CZ8="Postdoktor / forsker",Tabeller!Q$73*S8,0)+IF($CZ8="Stipendiat",Tabeller!Q$74*S8,0)+IF($CZ8="Forsker (rundsum)",Tabeller!Q$71*S8,0)+IF($CZ8="Vit.ass",Tabeller!Q$75*S8,0))/12)</f>
        <v>0</v>
      </c>
      <c r="DJ8" s="6">
        <f>-((IF($CZ8="Teknisk/adm. bistand/Feltassistent",IF(Budsjett_FL!BA8*(1+Tabeller!$I$76)&gt;Tabeller!R$69,Tabeller!R$69,Budsjett_FL!BA8*(1+Tabeller!$I$76)),0))+(IF($CZ8="Forsker - professor",Tabeller!R$69*T8,0)+IF($CZ8="Prosjektleder/adm.leder",Tabeller!R$68*T8,0)+IF($CZ8="Forsker - 1.aman.",Tabeller!R$70*T8,0)+IF($CZ8="Gjesteforsker",Tabeller!R$72*T8,0)+IF($CZ8="Postdoktor / forsker",Tabeller!R$73*T8,0)+IF($CZ8="Stipendiat",Tabeller!R$74*T8,0)+IF($CZ8="Forsker (rundsum)",Tabeller!R$71*T8,0)+IF($CZ8="Vit.ass",Tabeller!R$75*T8,0))/12)</f>
        <v>0</v>
      </c>
      <c r="DK8" s="8">
        <f t="shared" si="64"/>
        <v>0</v>
      </c>
      <c r="DM8" s="47">
        <f t="shared" si="65"/>
        <v>0</v>
      </c>
      <c r="DN8" s="6">
        <f t="shared" si="25"/>
        <v>0</v>
      </c>
      <c r="DO8" s="6">
        <f t="shared" si="26"/>
        <v>0</v>
      </c>
      <c r="DP8" s="6">
        <f t="shared" si="27"/>
        <v>0</v>
      </c>
      <c r="DQ8" s="6">
        <f t="shared" si="28"/>
        <v>0</v>
      </c>
      <c r="DR8" s="6">
        <f t="shared" si="29"/>
        <v>0</v>
      </c>
      <c r="DS8" s="6">
        <f t="shared" si="30"/>
        <v>0</v>
      </c>
      <c r="DT8" s="6">
        <f t="shared" si="31"/>
        <v>0</v>
      </c>
      <c r="DU8" s="6">
        <f t="shared" si="32"/>
        <v>0</v>
      </c>
      <c r="DV8" s="6">
        <f t="shared" si="33"/>
        <v>0</v>
      </c>
      <c r="DW8" s="6">
        <f t="shared" si="34"/>
        <v>0</v>
      </c>
      <c r="DX8" s="8">
        <f t="shared" si="78"/>
        <v>0</v>
      </c>
      <c r="DZ8" s="47">
        <f t="shared" si="67"/>
        <v>0</v>
      </c>
      <c r="EA8" s="6">
        <f t="shared" si="35"/>
        <v>0</v>
      </c>
      <c r="EB8" s="6">
        <f t="shared" si="36"/>
        <v>0</v>
      </c>
      <c r="EC8" s="6">
        <f t="shared" si="37"/>
        <v>0</v>
      </c>
      <c r="ED8" s="6">
        <f t="shared" si="38"/>
        <v>0</v>
      </c>
      <c r="EE8" s="6">
        <f t="shared" si="39"/>
        <v>0</v>
      </c>
      <c r="EF8" s="6">
        <f t="shared" si="40"/>
        <v>0</v>
      </c>
      <c r="EG8" s="6">
        <f t="shared" si="41"/>
        <v>0</v>
      </c>
      <c r="EH8" s="6">
        <f t="shared" si="42"/>
        <v>0</v>
      </c>
      <c r="EI8" s="6">
        <f t="shared" si="43"/>
        <v>0</v>
      </c>
      <c r="EJ8" s="6">
        <f t="shared" si="44"/>
        <v>0</v>
      </c>
      <c r="EK8" s="8">
        <f t="shared" si="79"/>
        <v>0</v>
      </c>
      <c r="EM8" s="47">
        <f t="shared" si="69"/>
        <v>0</v>
      </c>
      <c r="EN8" s="6">
        <f t="shared" si="45"/>
        <v>0</v>
      </c>
      <c r="EO8" s="6">
        <f t="shared" si="46"/>
        <v>0</v>
      </c>
      <c r="EP8" s="6">
        <f t="shared" si="47"/>
        <v>0</v>
      </c>
      <c r="EQ8" s="6">
        <f t="shared" si="48"/>
        <v>0</v>
      </c>
      <c r="ER8" s="6">
        <f t="shared" si="49"/>
        <v>0</v>
      </c>
      <c r="ES8" s="6">
        <f t="shared" si="50"/>
        <v>0</v>
      </c>
      <c r="ET8" s="6">
        <f t="shared" si="51"/>
        <v>0</v>
      </c>
      <c r="EU8" s="6">
        <f t="shared" si="52"/>
        <v>0</v>
      </c>
      <c r="EV8" s="6">
        <f t="shared" si="53"/>
        <v>0</v>
      </c>
      <c r="EW8" s="6">
        <f t="shared" si="54"/>
        <v>0</v>
      </c>
      <c r="EX8" s="8">
        <f t="shared" si="80"/>
        <v>0</v>
      </c>
      <c r="FA8" s="47">
        <f t="shared" si="55"/>
        <v>0</v>
      </c>
      <c r="FB8" s="6"/>
      <c r="FC8" s="6"/>
      <c r="FD8" s="6"/>
      <c r="FE8" s="6"/>
      <c r="FF8" s="6"/>
      <c r="FG8" s="6"/>
      <c r="FH8" s="6"/>
      <c r="FI8" s="6"/>
      <c r="FJ8" s="6"/>
      <c r="FK8" s="6"/>
      <c r="FL8" s="8">
        <f t="shared" si="81"/>
        <v>0</v>
      </c>
      <c r="FO8" s="6">
        <f>IFERROR(IF($B8="Teknisk/adm. Bistand",(K8/12)*Tabeller!J$11,(K8/12)*Tabeller!J$10),0)</f>
        <v>0</v>
      </c>
      <c r="FP8" s="6">
        <f>IFERROR(IF($B8="Teknisk/adm. Bistand",(L8/12)*Tabeller!K$11,(L8/12)*Tabeller!K$10),0)</f>
        <v>0</v>
      </c>
      <c r="FQ8" s="6">
        <f>IFERROR(IF($B8="Teknisk/adm. Bistand",(M8/12)*Tabeller!L$11,(M8/12)*Tabeller!L$10),0)</f>
        <v>0</v>
      </c>
      <c r="FR8" s="6">
        <f>IFERROR(IF($B8="Teknisk/adm. Bistand",(N8/12)*Tabeller!M$11,(N8/12)*Tabeller!M$10),0)</f>
        <v>0</v>
      </c>
      <c r="FS8" s="6">
        <f>IFERROR(IF($B8="Teknisk/adm. Bistand",(O8/12)*Tabeller!N$11,(O8/12)*Tabeller!N$10),0)</f>
        <v>0</v>
      </c>
      <c r="FT8" s="6">
        <f>IFERROR(IF($B8="Teknisk/adm. Bistand",(P8/12)*Tabeller!O$11,(P8/12)*Tabeller!O$10),0)</f>
        <v>0</v>
      </c>
      <c r="FU8" s="6">
        <f>IFERROR(IF($B8="Teknisk/adm. Bistand",(Q8/12)*Tabeller!P$11,(Q8/12)*Tabeller!P$10),0)</f>
        <v>0</v>
      </c>
      <c r="FV8" s="6">
        <f>IFERROR(IF($B8="Teknisk/adm. Bistand",(R8/12)*Tabeller!Q$11,(R8/12)*Tabeller!Q$10),0)</f>
        <v>0</v>
      </c>
      <c r="FW8" s="6">
        <f>IFERROR(IF($B8="Teknisk/adm. Bistand",(S8/12)*Tabeller!R$11,(S8/12)*Tabeller!R$10),0)</f>
        <v>0</v>
      </c>
      <c r="FX8" s="6">
        <f>IFERROR(IF($B8="Teknisk/adm. Bistand",(T8/12)*Tabeller!S$11,(T8/12)*Tabeller!S$10),0)</f>
        <v>0</v>
      </c>
    </row>
    <row r="9" spans="1:180" ht="15" x14ac:dyDescent="0.25">
      <c r="B9" s="511"/>
      <c r="C9" s="422">
        <f>IF(Registrering!$B$28="Fast beløp",0,IF(Registrering!$B$28="Sats for ekst. fin. overhead",0,DK9))</f>
        <v>0</v>
      </c>
      <c r="D9" s="422">
        <f t="shared" si="56"/>
        <v>0</v>
      </c>
      <c r="E9" s="422">
        <f t="shared" si="57"/>
        <v>0</v>
      </c>
      <c r="F9" s="422">
        <f t="shared" si="58"/>
        <v>0</v>
      </c>
      <c r="G9" s="58">
        <f t="shared" si="77"/>
        <v>0</v>
      </c>
      <c r="H9" s="595"/>
      <c r="I9" s="598"/>
      <c r="J9" s="604"/>
      <c r="K9" s="605"/>
      <c r="L9" s="605"/>
      <c r="M9" s="605"/>
      <c r="N9" s="605"/>
      <c r="O9" s="605"/>
      <c r="P9" s="605"/>
      <c r="Q9" s="605"/>
      <c r="R9" s="605"/>
      <c r="S9" s="597"/>
      <c r="T9" s="597"/>
      <c r="AG9" s="6">
        <f t="shared" si="59"/>
        <v>0</v>
      </c>
      <c r="AH9" s="6">
        <f>AG9*Tabeller!$I$49</f>
        <v>0</v>
      </c>
      <c r="AI9" s="6">
        <f t="shared" si="60"/>
        <v>0</v>
      </c>
      <c r="AJ9" s="88">
        <f>AI9*Tabeller!$H$40</f>
        <v>0</v>
      </c>
      <c r="AK9" s="6">
        <f>SUM(AI9:AJ9,AL9)*Tabeller!$H$42</f>
        <v>0</v>
      </c>
      <c r="AL9" s="6">
        <f>AH9*Tabeller!$H$41</f>
        <v>0</v>
      </c>
      <c r="AM9" s="6">
        <f t="shared" si="61"/>
        <v>0</v>
      </c>
      <c r="AN9" s="6">
        <f>AM9+(IF(B9="Teknisk adm bistand",Registrering!$E$51,Registrering!$B$51))</f>
        <v>0</v>
      </c>
      <c r="AO9" s="6">
        <f>AN9/Tabeller!$H$5</f>
        <v>0</v>
      </c>
      <c r="AP9" s="30"/>
      <c r="AR9" s="6">
        <f>((K9*Budsjett_FL!$AM9))/12</f>
        <v>0</v>
      </c>
      <c r="AS9" s="6">
        <f>((L9*Budsjett_FL!$AM9)*(Tabeller!J$49))/12</f>
        <v>0</v>
      </c>
      <c r="AT9" s="6">
        <f>((M9*Budsjett_FL!$AM9)*(Tabeller!K$49))/12</f>
        <v>0</v>
      </c>
      <c r="AU9" s="6">
        <f>((N9*Budsjett_FL!$AM9)*(Tabeller!L$49))/12</f>
        <v>0</v>
      </c>
      <c r="AV9" s="6">
        <f>((O9*Budsjett_FL!$AM9)*(Tabeller!M$49))/12</f>
        <v>0</v>
      </c>
      <c r="AW9" s="6">
        <f>((P9*Budsjett_FL!$AM9)*(Tabeller!N$49))/12</f>
        <v>0</v>
      </c>
      <c r="AX9" s="6">
        <f>((Q9*Budsjett_FL!$AM9)*(Tabeller!O$49))/12</f>
        <v>0</v>
      </c>
      <c r="AY9" s="6">
        <f>((R9*Budsjett_FL!$AM9)*(Tabeller!P$49))/12</f>
        <v>0</v>
      </c>
      <c r="AZ9" s="6">
        <f>((S9*Budsjett_FL!$AM9)*(Tabeller!Q$49))/12</f>
        <v>0</v>
      </c>
      <c r="BA9" s="6">
        <f>((T9*Budsjett_FL!$AM9)*(Tabeller!R$49))/12</f>
        <v>0</v>
      </c>
      <c r="BC9" s="6">
        <f t="shared" si="13"/>
        <v>0</v>
      </c>
      <c r="BD9" s="6">
        <f t="shared" si="14"/>
        <v>0</v>
      </c>
      <c r="BE9" s="6">
        <f t="shared" si="15"/>
        <v>0</v>
      </c>
      <c r="BF9" s="6">
        <f t="shared" si="16"/>
        <v>0</v>
      </c>
      <c r="BG9" s="6">
        <f t="shared" si="17"/>
        <v>0</v>
      </c>
      <c r="BH9" s="6">
        <f t="shared" si="18"/>
        <v>0</v>
      </c>
      <c r="BI9" s="6">
        <f t="shared" si="19"/>
        <v>0</v>
      </c>
      <c r="BJ9" s="6">
        <f t="shared" si="20"/>
        <v>0</v>
      </c>
      <c r="BK9" s="6">
        <f t="shared" si="21"/>
        <v>0</v>
      </c>
      <c r="BL9" s="6">
        <f t="shared" si="22"/>
        <v>0</v>
      </c>
      <c r="BO9" s="6">
        <f>IFERROR(IF($E$83=$E$82,AR9*$E$83,AR9*Budsjett_FL!$E$82),0)</f>
        <v>0</v>
      </c>
      <c r="BP9" s="6">
        <f>IFERROR(IF($E$83=$E$82,AS9*$E$83,AS9*Budsjett_FL!$E$82),0)</f>
        <v>0</v>
      </c>
      <c r="BQ9" s="6">
        <f>IFERROR(IF($E$83=$E$82,AT9*$E$83,AT9*Budsjett_FL!$E$82),0)</f>
        <v>0</v>
      </c>
      <c r="BR9" s="6">
        <f>IFERROR(IF($E$83=$E$82,AU9*$E$83,AU9*Budsjett_FL!$E$82),0)</f>
        <v>0</v>
      </c>
      <c r="BS9" s="6">
        <f>IFERROR(IF($E$83=$E$82,AV9*$E$83,AV9*Budsjett_FL!$E$82),0)</f>
        <v>0</v>
      </c>
      <c r="BT9" s="6">
        <f>IFERROR(IF($E$83=$E$82,AW9*$E$83,AW9*Budsjett_FL!$E$82),0)</f>
        <v>0</v>
      </c>
      <c r="BU9" s="6">
        <f>IFERROR(IF($E$83=$E$82,AX9*$E$83,AX9*Budsjett_FL!$E$82),0)</f>
        <v>0</v>
      </c>
      <c r="BV9" s="6">
        <f>IFERROR(IF($E$83=$E$82,AY9*$E$83,AY9*Budsjett_FL!$E$82),0)</f>
        <v>0</v>
      </c>
      <c r="BW9" s="6">
        <f>IFERROR(IF($E$83=$E$82,AZ9*$E$83,AZ9*Budsjett_FL!$E$82),0)</f>
        <v>0</v>
      </c>
      <c r="BX9" s="6">
        <f>IFERROR(IF($E$83=$E$82,BA9*$E$83,BA9*Budsjett_FL!$E$82),0)</f>
        <v>0</v>
      </c>
      <c r="CA9" s="6">
        <f t="shared" si="23"/>
        <v>0</v>
      </c>
      <c r="CB9" s="6">
        <f t="shared" si="23"/>
        <v>0</v>
      </c>
      <c r="CC9" s="6">
        <f t="shared" si="23"/>
        <v>0</v>
      </c>
      <c r="CD9" s="6">
        <f t="shared" si="23"/>
        <v>0</v>
      </c>
      <c r="CE9" s="6">
        <f t="shared" si="23"/>
        <v>0</v>
      </c>
      <c r="CF9" s="6">
        <f t="shared" si="23"/>
        <v>0</v>
      </c>
      <c r="CG9" s="6">
        <f t="shared" si="23"/>
        <v>0</v>
      </c>
      <c r="CH9" s="6">
        <f t="shared" si="23"/>
        <v>0</v>
      </c>
      <c r="CI9" s="6">
        <f t="shared" si="23"/>
        <v>0</v>
      </c>
      <c r="CJ9" s="6">
        <f t="shared" si="23"/>
        <v>0</v>
      </c>
      <c r="CL9" s="47">
        <f t="shared" si="24"/>
        <v>0</v>
      </c>
      <c r="CM9" s="6">
        <f>-((IF($CL9="Teknisk/adm. bistand/Feltassistent",Budsjett_FL!AR9*(1+Tabeller!$I$76),0))+(IF($CL9="Forsker - professor",Tabeller!I$69*K9,0)+IF($CL9="Prosjektleder/adm.leder",Tabeller!I$68*K9,0)+IF($CL9="Forsker - 1.aman.",Tabeller!I$70*K9,0)+IF($CL9="Gjesteforsker",Tabeller!I$72*K9,0)+IF($CL9="Postdoktor / forsker",Tabeller!I$73*K9,0)+IF($CL9="Stipendiat",Tabeller!I$74*K9,0)+IF($CL9="Forsker (rundsum)",Tabeller!I$71*K9,0)+IF($CL9="Vit.ass",Tabeller!I$75*K9,0))/12)</f>
        <v>0</v>
      </c>
      <c r="CN9" s="6">
        <f>-((IF($CL9="Teknisk/adm. bistand/Feltassistent",Budsjett_FL!AS9*(1+Tabeller!$I$76),0))+(IF($CL9="Forsker - professor",Tabeller!J$69*L9,0)+IF($CL9="Prosjektleder/adm.leder",Tabeller!J$68*L9,0)+IF($CL9="Forsker - 1.aman.",Tabeller!J$70*L9,0)+IF($CL9="Gjesteforsker",Tabeller!J$72*L9,0)+IF($CL9="Postdoktor / forsker",Tabeller!J$73*L9,0)+IF($CL9="Stipendiat",Tabeller!J$74*L9,0)+IF($CL9="Forsker (rundsum)",Tabeller!J$71*L9,0)+IF($CL9="Vit.ass",Tabeller!J$75*L9,0))/12)</f>
        <v>0</v>
      </c>
      <c r="CO9" s="6">
        <f>-((IF($CL9="Teknisk/adm. bistand/Feltassistent",Budsjett_FL!AT9*(1+Tabeller!$I$76),0))+(IF($CL9="Forsker - professor",Tabeller!K$69*M9,0)+IF($CL9="Prosjektleder/adm.leder",Tabeller!K$68*M9,0)+IF($CL9="Forsker - 1.aman.",Tabeller!K$70*M9,0)+IF($CL9="Gjesteforsker",Tabeller!K$72*M9,0)+IF($CL9="Postdoktor / forsker",Tabeller!K$73*M9,0)+IF($CL9="Stipendiat",Tabeller!K$74*M9,0)+IF($CL9="Forsker (rundsum)",Tabeller!K$71*M9,0)+IF($CL9="Vit.ass",Tabeller!K$75*M9,0))/12)</f>
        <v>0</v>
      </c>
      <c r="CP9" s="6">
        <f>-((IF($CL9="Teknisk/adm. bistand/Feltassistent",Budsjett_FL!AU9*(1+Tabeller!$I$76),0))+(IF($CL9="Forsker - professor",Tabeller!L$69*N9,0)+IF($CL9="Prosjektleder/adm.leder",Tabeller!L$68*N9,0)+IF($CL9="Forsker - 1.aman.",Tabeller!L$70*N9,0)+IF($CL9="Gjesteforsker",Tabeller!L$72*N9,0)+IF($CL9="Postdoktor / forsker",Tabeller!L$73*N9,0)+IF($CL9="Stipendiat",Tabeller!L$74*N9,0)+IF($CL9="Forsker (rundsum)",Tabeller!L$71*N9,0)+IF($CL9="Vit.ass",Tabeller!L$75*N9,0))/12)</f>
        <v>0</v>
      </c>
      <c r="CQ9" s="6">
        <f>-((IF($CL9="Teknisk/adm. bistand/Feltassistent",Budsjett_FL!AV9*(1+Tabeller!$I$76),0))+(IF($CL9="Forsker - professor",Tabeller!M$69*O9,0)+IF($CL9="Prosjektleder/adm.leder",Tabeller!M$68*O9,0)+IF($CL9="Forsker - 1.aman.",Tabeller!M$70*O9,0)+IF($CL9="Gjesteforsker",Tabeller!M$72*O9,0)+IF($CL9="Postdoktor / forsker",Tabeller!M$73*O9,0)+IF($CL9="Stipendiat",Tabeller!M$74*O9,0)+IF($CL9="Forsker (rundsum)",Tabeller!M$71*O9,0)+IF($CL9="Vit.ass",Tabeller!M$75*O9,0))/12)</f>
        <v>0</v>
      </c>
      <c r="CR9" s="6">
        <f>-((IF($CL9="Teknisk/adm. bistand/Feltassistent",Budsjett_FL!AW9*(1+Tabeller!$I$76),0))+(IF($CL9="Forsker - professor",Tabeller!N$69*P9,0)+IF($CL9="Prosjektleder/adm.leder",Tabeller!N$68*P9,0)+IF($CL9="Forsker - 1.aman.",Tabeller!N$70*P9,0)+IF($CL9="Gjesteforsker",Tabeller!N$72*P9,0)+IF($CL9="Postdoktor / forsker",Tabeller!N$73*P9,0)+IF($CL9="Stipendiat",Tabeller!N$74*P9,0)+IF($CL9="Forsker (rundsum)",Tabeller!N$71*P9,0)+IF($CL9="Vit.ass",Tabeller!N$75*P9,0))/12)</f>
        <v>0</v>
      </c>
      <c r="CS9" s="6">
        <f>-((IF($CL9="Teknisk/adm. bistand/Feltassistent",Budsjett_FL!AX9*(1+Tabeller!$I$76),0))+(IF($CL9="Forsker - professor",Tabeller!O$69*Q9,0)+IF($CL9="Prosjektleder/adm.leder",Tabeller!O$68*Q9,0)+IF($CL9="Forsker - 1.aman.",Tabeller!O$70*Q9,0)+IF($CL9="Gjesteforsker",Tabeller!O$72*Q9,0)+IF($CL9="Postdoktor / forsker",Tabeller!O$73*Q9,0)+IF($CL9="Stipendiat",Tabeller!O$74*Q9,0)+IF($CL9="Forsker (rundsum)",Tabeller!O$71*Q9,0)+IF($CL9="Vit.ass",Tabeller!O$75*Q9,0))/12)</f>
        <v>0</v>
      </c>
      <c r="CT9" s="6">
        <f>-((IF($CL9="Teknisk/adm. bistand/Feltassistent",Budsjett_FL!AY9*(1+Tabeller!$I$76),0))+(IF($CL9="Forsker - professor",Tabeller!P$69*R9,0)+IF($CL9="Prosjektleder/adm.leder",Tabeller!P$68*R9,0)+IF($CL9="Forsker - 1.aman.",Tabeller!P$70*R9,0)+IF($CL9="Gjesteforsker",Tabeller!P$72*R9,0)+IF($CL9="Postdoktor / forsker",Tabeller!P$73*R9,0)+IF($CL9="Stipendiat",Tabeller!P$74*R9,0)+IF($CL9="Forsker (rundsum)",Tabeller!P$71*R9,0)+IF($CL9="Vit.ass",Tabeller!P$75*R9,0))/12)</f>
        <v>0</v>
      </c>
      <c r="CU9" s="6">
        <f>-((IF($CL9="Teknisk/adm. bistand/Feltassistent",Budsjett_FL!AZ9*(1+Tabeller!$I$76),0))+(IF($CL9="Forsker - professor",Tabeller!Q$69*S9,0)+IF($CL9="Prosjektleder/adm.leder",Tabeller!Q$68*S9,0)+IF($CL9="Forsker - 1.aman.",Tabeller!Q$70*S9,0)+IF($CL9="Gjesteforsker",Tabeller!Q$72*S9,0)+IF($CL9="Postdoktor / forsker",Tabeller!Q$73*S9,0)+IF($CL9="Stipendiat",Tabeller!Q$74*S9,0)+IF($CL9="Forsker (rundsum)",Tabeller!Q$71*S9,0)+IF($CL9="Vit.ass",Tabeller!Q$75*S9,0))/12)</f>
        <v>0</v>
      </c>
      <c r="CV9" s="6">
        <f>-((IF($CL9="Teknisk/adm. bistand/Feltassistent",Budsjett_FL!BA9*(1+Tabeller!$I$76),0))+(IF($CL9="Forsker - professor",Tabeller!R$69*T9,0)+IF($CL9="Prosjektleder/adm.leder",Tabeller!R$68*T9,0)+IF($CL9="Forsker - 1.aman.",Tabeller!R$70*T9,0)+IF($CL9="Gjesteforsker",Tabeller!R$72*T9,0)+IF($CL9="Postdoktor / forsker",Tabeller!R$73*T9,0)+IF($CL9="Stipendiat",Tabeller!R$74*T9,0)+IF($CL9="Forsker (rundsum)",Tabeller!R$71*T9,0)+IF($CL9="Vit.ass",Tabeller!R$75*T9,0))/12)</f>
        <v>0</v>
      </c>
      <c r="CW9" s="8">
        <f t="shared" si="62"/>
        <v>0</v>
      </c>
      <c r="CZ9" s="47">
        <f t="shared" si="63"/>
        <v>0</v>
      </c>
      <c r="DA9" s="6">
        <f>-((IF($CZ9="Teknisk/adm. bistand/Feltassistent",IF(Budsjett_FL!AR9*(1+Tabeller!$I$76)&gt;Tabeller!I$69,Tabeller!I$69,Budsjett_FL!AR9*(1+Tabeller!$I$76)),0))+(IF($CZ9="Forsker - professor",Tabeller!I$69*K9,0)+IF($CZ9="Prosjektleder/adm.leder",Tabeller!I$68*K9,0)+IF($CZ9="Forsker - 1.aman.",Tabeller!I$70*K9,0)+IF($CZ9="Gjesteforsker",Tabeller!I$72*K9,0)+IF($CZ9="Postdoktor / forsker",Tabeller!I$73*K9,0)+IF($CZ9="Stipendiat",Tabeller!I$74*K9,0)+IF($CZ9="Forsker (rundsum)",Tabeller!I$71*K9,0)+IF($CZ9="Vit.ass",Tabeller!I$75*K9,0))/12)</f>
        <v>0</v>
      </c>
      <c r="DB9" s="6">
        <f>-((IF($CZ9="Teknisk/adm. bistand/Feltassistent",IF(Budsjett_FL!AS9*(1+Tabeller!$I$76)&gt;Tabeller!J$69,Tabeller!J$69,Budsjett_FL!AS9*(1+Tabeller!$I$76)),0))+(IF($CZ9="Forsker - professor",Tabeller!J$69*L9,0)+IF($CZ9="Prosjektleder/adm.leder",Tabeller!J$68*L9,0)+IF($CZ9="Forsker - 1.aman.",Tabeller!J$70*L9,0)+IF($CZ9="Gjesteforsker",Tabeller!J$72*L9,0)+IF($CZ9="Postdoktor / forsker",Tabeller!J$73*L9,0)+IF($CZ9="Stipendiat",Tabeller!J$74*L9,0)+IF($CZ9="Forsker (rundsum)",Tabeller!J$71*L9,0)+IF($CZ9="Vit.ass",Tabeller!J$75*L9,0))/12)</f>
        <v>0</v>
      </c>
      <c r="DC9" s="6">
        <f>-((IF($CZ9="Teknisk/adm. bistand/Feltassistent",IF(Budsjett_FL!AT9*(1+Tabeller!$I$76)&gt;Tabeller!K$69,Tabeller!K$69,Budsjett_FL!AT9*(1+Tabeller!$I$76)),0))+(IF($CZ9="Forsker - professor",Tabeller!K$69*M9,0)+IF($CZ9="Prosjektleder/adm.leder",Tabeller!K$68*M9,0)+IF($CZ9="Forsker - 1.aman.",Tabeller!K$70*M9,0)+IF($CZ9="Gjesteforsker",Tabeller!K$72*M9,0)+IF($CZ9="Postdoktor / forsker",Tabeller!K$73*M9,0)+IF($CZ9="Stipendiat",Tabeller!K$74*M9,0)+IF($CZ9="Forsker (rundsum)",Tabeller!K$71*M9,0)+IF($CZ9="Vit.ass",Tabeller!K$75*M9,0))/12)</f>
        <v>0</v>
      </c>
      <c r="DD9" s="6">
        <f>-((IF($CZ9="Teknisk/adm. bistand/Feltassistent",IF(Budsjett_FL!AU9*(1+Tabeller!$I$76)&gt;Tabeller!L$69,Tabeller!L$69,Budsjett_FL!AU9*(1+Tabeller!$I$76)),0))+(IF($CZ9="Forsker - professor",Tabeller!L$69*N9,0)+IF($CZ9="Prosjektleder/adm.leder",Tabeller!L$68*N9,0)+IF($CZ9="Forsker - 1.aman.",Tabeller!L$70*N9,0)+IF($CZ9="Gjesteforsker",Tabeller!L$72*N9,0)+IF($CZ9="Postdoktor / forsker",Tabeller!L$73*N9,0)+IF($CZ9="Stipendiat",Tabeller!L$74*N9,0)+IF($CZ9="Forsker (rundsum)",Tabeller!L$71*N9,0)+IF($CZ9="Vit.ass",Tabeller!L$75*N9,0))/12)</f>
        <v>0</v>
      </c>
      <c r="DE9" s="6">
        <f>-((IF($CZ9="Teknisk/adm. bistand/Feltassistent",IF(Budsjett_FL!AV9*(1+Tabeller!$I$76)&gt;Tabeller!M$69,Tabeller!M$69,Budsjett_FL!AV9*(1+Tabeller!$I$76)),0))+(IF($CZ9="Forsker - professor",Tabeller!M$69*O9,0)+IF($CZ9="Prosjektleder/adm.leder",Tabeller!M$68*O9,0)+IF($CZ9="Forsker - 1.aman.",Tabeller!M$70*O9,0)+IF($CZ9="Gjesteforsker",Tabeller!M$72*O9,0)+IF($CZ9="Postdoktor / forsker",Tabeller!M$73*O9,0)+IF($CZ9="Stipendiat",Tabeller!M$74*O9,0)+IF($CZ9="Forsker (rundsum)",Tabeller!M$71*O9,0)+IF($CZ9="Vit.ass",Tabeller!M$75*O9,0))/12)</f>
        <v>0</v>
      </c>
      <c r="DF9" s="6">
        <f>-((IF($CZ9="Teknisk/adm. bistand/Feltassistent",IF(Budsjett_FL!AW9*(1+Tabeller!$I$76)&gt;Tabeller!N$69,Tabeller!N$69,Budsjett_FL!AW9*(1+Tabeller!$I$76)),0))+(IF($CZ9="Forsker - professor",Tabeller!N$69*P9,0)+IF($CZ9="Prosjektleder/adm.leder",Tabeller!N$68*P9,0)+IF($CZ9="Forsker - 1.aman.",Tabeller!N$70*P9,0)+IF($CZ9="Gjesteforsker",Tabeller!N$72*P9,0)+IF($CZ9="Postdoktor / forsker",Tabeller!N$73*P9,0)+IF($CZ9="Stipendiat",Tabeller!N$74*P9,0)+IF($CZ9="Forsker (rundsum)",Tabeller!N$71*P9,0)+IF($CZ9="Vit.ass",Tabeller!N$75*P9,0))/12)</f>
        <v>0</v>
      </c>
      <c r="DG9" s="6">
        <f>-((IF($CZ9="Teknisk/adm. bistand/Feltassistent",IF(Budsjett_FL!AX9*(1+Tabeller!$I$76)&gt;Tabeller!O$69,Tabeller!O$69,Budsjett_FL!AX9*(1+Tabeller!$I$76)),0))+(IF($CZ9="Forsker - professor",Tabeller!O$69*Q9,0)+IF($CZ9="Prosjektleder/adm.leder",Tabeller!O$68*Q9,0)+IF($CZ9="Forsker - 1.aman.",Tabeller!O$70*Q9,0)+IF($CZ9="Gjesteforsker",Tabeller!O$72*Q9,0)+IF($CZ9="Postdoktor / forsker",Tabeller!O$73*Q9,0)+IF($CZ9="Stipendiat",Tabeller!O$74*Q9,0)+IF($CZ9="Forsker (rundsum)",Tabeller!O$71*Q9,0)+IF($CZ9="Vit.ass",Tabeller!O$75*Q9,0))/12)</f>
        <v>0</v>
      </c>
      <c r="DH9" s="6">
        <f>-((IF($CZ9="Teknisk/adm. bistand/Feltassistent",IF(Budsjett_FL!AY9*(1+Tabeller!$I$76)&gt;Tabeller!P$69,Tabeller!P$69,Budsjett_FL!AY9*(1+Tabeller!$I$76)),0))+(IF($CZ9="Forsker - professor",Tabeller!P$69*R9,0)+IF($CZ9="Prosjektleder/adm.leder",Tabeller!P$68*R9,0)+IF($CZ9="Forsker - 1.aman.",Tabeller!P$70*R9,0)+IF($CZ9="Gjesteforsker",Tabeller!P$72*R9,0)+IF($CZ9="Postdoktor / forsker",Tabeller!P$73*R9,0)+IF($CZ9="Stipendiat",Tabeller!P$74*R9,0)+IF($CZ9="Forsker (rundsum)",Tabeller!P$71*R9,0)+IF($CZ9="Vit.ass",Tabeller!P$75*R9,0))/12)</f>
        <v>0</v>
      </c>
      <c r="DI9" s="6">
        <f>-((IF($CZ9="Teknisk/adm. bistand/Feltassistent",IF(Budsjett_FL!AZ9*(1+Tabeller!$I$76)&gt;Tabeller!Q$69,Tabeller!Q$69,Budsjett_FL!AZ9*(1+Tabeller!$I$76)),0))+(IF($CZ9="Forsker - professor",Tabeller!Q$69*S9,0)+IF($CZ9="Prosjektleder/adm.leder",Tabeller!Q$68*S9,0)+IF($CZ9="Forsker - 1.aman.",Tabeller!Q$70*S9,0)+IF($CZ9="Gjesteforsker",Tabeller!Q$72*S9,0)+IF($CZ9="Postdoktor / forsker",Tabeller!Q$73*S9,0)+IF($CZ9="Stipendiat",Tabeller!Q$74*S9,0)+IF($CZ9="Forsker (rundsum)",Tabeller!Q$71*S9,0)+IF($CZ9="Vit.ass",Tabeller!Q$75*S9,0))/12)</f>
        <v>0</v>
      </c>
      <c r="DJ9" s="6">
        <f>-((IF($CZ9="Teknisk/adm. bistand/Feltassistent",IF(Budsjett_FL!BA9*(1+Tabeller!$I$76)&gt;Tabeller!R$69,Tabeller!R$69,Budsjett_FL!BA9*(1+Tabeller!$I$76)),0))+(IF($CZ9="Forsker - professor",Tabeller!R$69*T9,0)+IF($CZ9="Prosjektleder/adm.leder",Tabeller!R$68*T9,0)+IF($CZ9="Forsker - 1.aman.",Tabeller!R$70*T9,0)+IF($CZ9="Gjesteforsker",Tabeller!R$72*T9,0)+IF($CZ9="Postdoktor / forsker",Tabeller!R$73*T9,0)+IF($CZ9="Stipendiat",Tabeller!R$74*T9,0)+IF($CZ9="Forsker (rundsum)",Tabeller!R$71*T9,0)+IF($CZ9="Vit.ass",Tabeller!R$75*T9,0))/12)</f>
        <v>0</v>
      </c>
      <c r="DK9" s="8">
        <f t="shared" si="64"/>
        <v>0</v>
      </c>
      <c r="DM9" s="47">
        <f t="shared" si="65"/>
        <v>0</v>
      </c>
      <c r="DN9" s="6">
        <f t="shared" si="25"/>
        <v>0</v>
      </c>
      <c r="DO9" s="6">
        <f t="shared" si="26"/>
        <v>0</v>
      </c>
      <c r="DP9" s="6">
        <f t="shared" si="27"/>
        <v>0</v>
      </c>
      <c r="DQ9" s="6">
        <f t="shared" si="28"/>
        <v>0</v>
      </c>
      <c r="DR9" s="6">
        <f t="shared" si="29"/>
        <v>0</v>
      </c>
      <c r="DS9" s="6">
        <f t="shared" si="30"/>
        <v>0</v>
      </c>
      <c r="DT9" s="6">
        <f t="shared" si="31"/>
        <v>0</v>
      </c>
      <c r="DU9" s="6">
        <f t="shared" si="32"/>
        <v>0</v>
      </c>
      <c r="DV9" s="6">
        <f t="shared" si="33"/>
        <v>0</v>
      </c>
      <c r="DW9" s="6">
        <f t="shared" si="34"/>
        <v>0</v>
      </c>
      <c r="DX9" s="8">
        <f t="shared" si="78"/>
        <v>0</v>
      </c>
      <c r="DZ9" s="47">
        <f t="shared" si="67"/>
        <v>0</v>
      </c>
      <c r="EA9" s="6">
        <f t="shared" si="35"/>
        <v>0</v>
      </c>
      <c r="EB9" s="6">
        <f t="shared" si="36"/>
        <v>0</v>
      </c>
      <c r="EC9" s="6">
        <f t="shared" si="37"/>
        <v>0</v>
      </c>
      <c r="ED9" s="6">
        <f t="shared" si="38"/>
        <v>0</v>
      </c>
      <c r="EE9" s="6">
        <f t="shared" si="39"/>
        <v>0</v>
      </c>
      <c r="EF9" s="6">
        <f t="shared" si="40"/>
        <v>0</v>
      </c>
      <c r="EG9" s="6">
        <f t="shared" si="41"/>
        <v>0</v>
      </c>
      <c r="EH9" s="6">
        <f t="shared" si="42"/>
        <v>0</v>
      </c>
      <c r="EI9" s="6">
        <f t="shared" si="43"/>
        <v>0</v>
      </c>
      <c r="EJ9" s="6">
        <f t="shared" si="44"/>
        <v>0</v>
      </c>
      <c r="EK9" s="8">
        <f t="shared" si="79"/>
        <v>0</v>
      </c>
      <c r="EM9" s="47">
        <f t="shared" si="69"/>
        <v>0</v>
      </c>
      <c r="EN9" s="6">
        <f t="shared" si="45"/>
        <v>0</v>
      </c>
      <c r="EO9" s="6">
        <f t="shared" si="46"/>
        <v>0</v>
      </c>
      <c r="EP9" s="6">
        <f t="shared" si="47"/>
        <v>0</v>
      </c>
      <c r="EQ9" s="6">
        <f t="shared" si="48"/>
        <v>0</v>
      </c>
      <c r="ER9" s="6">
        <f t="shared" si="49"/>
        <v>0</v>
      </c>
      <c r="ES9" s="6">
        <f t="shared" si="50"/>
        <v>0</v>
      </c>
      <c r="ET9" s="6">
        <f t="shared" si="51"/>
        <v>0</v>
      </c>
      <c r="EU9" s="6">
        <f t="shared" si="52"/>
        <v>0</v>
      </c>
      <c r="EV9" s="6">
        <f t="shared" si="53"/>
        <v>0</v>
      </c>
      <c r="EW9" s="6">
        <f t="shared" si="54"/>
        <v>0</v>
      </c>
      <c r="EX9" s="8">
        <f t="shared" si="80"/>
        <v>0</v>
      </c>
      <c r="FA9" s="47">
        <f t="shared" si="55"/>
        <v>0</v>
      </c>
      <c r="FB9" s="6"/>
      <c r="FC9" s="6"/>
      <c r="FD9" s="6"/>
      <c r="FE9" s="6"/>
      <c r="FF9" s="6"/>
      <c r="FG9" s="6"/>
      <c r="FH9" s="6"/>
      <c r="FI9" s="6"/>
      <c r="FJ9" s="6"/>
      <c r="FK9" s="6"/>
      <c r="FL9" s="8">
        <f t="shared" si="81"/>
        <v>0</v>
      </c>
      <c r="FO9" s="6">
        <f>IFERROR(IF($B9="Teknisk/adm. Bistand",(K9/12)*Tabeller!J$11,(K9/12)*Tabeller!J$10),0)</f>
        <v>0</v>
      </c>
      <c r="FP9" s="6">
        <f>IFERROR(IF($B9="Teknisk/adm. Bistand",(L9/12)*Tabeller!K$11,(L9/12)*Tabeller!K$10),0)</f>
        <v>0</v>
      </c>
      <c r="FQ9" s="6">
        <f>IFERROR(IF($B9="Teknisk/adm. Bistand",(M9/12)*Tabeller!L$11,(M9/12)*Tabeller!L$10),0)</f>
        <v>0</v>
      </c>
      <c r="FR9" s="6">
        <f>IFERROR(IF($B9="Teknisk/adm. Bistand",(N9/12)*Tabeller!M$11,(N9/12)*Tabeller!M$10),0)</f>
        <v>0</v>
      </c>
      <c r="FS9" s="6">
        <f>IFERROR(IF($B9="Teknisk/adm. Bistand",(O9/12)*Tabeller!N$11,(O9/12)*Tabeller!N$10),0)</f>
        <v>0</v>
      </c>
      <c r="FT9" s="6">
        <f>IFERROR(IF($B9="Teknisk/adm. Bistand",(P9/12)*Tabeller!O$11,(P9/12)*Tabeller!O$10),0)</f>
        <v>0</v>
      </c>
      <c r="FU9" s="6">
        <f>IFERROR(IF($B9="Teknisk/adm. Bistand",(Q9/12)*Tabeller!P$11,(Q9/12)*Tabeller!P$10),0)</f>
        <v>0</v>
      </c>
      <c r="FV9" s="6">
        <f>IFERROR(IF($B9="Teknisk/adm. Bistand",(R9/12)*Tabeller!Q$11,(R9/12)*Tabeller!Q$10),0)</f>
        <v>0</v>
      </c>
      <c r="FW9" s="6">
        <f>IFERROR(IF($B9="Teknisk/adm. Bistand",(S9/12)*Tabeller!R$11,(S9/12)*Tabeller!R$10),0)</f>
        <v>0</v>
      </c>
      <c r="FX9" s="6">
        <f>IFERROR(IF($B9="Teknisk/adm. Bistand",(T9/12)*Tabeller!S$11,(T9/12)*Tabeller!S$10),0)</f>
        <v>0</v>
      </c>
    </row>
    <row r="10" spans="1:180" ht="15" x14ac:dyDescent="0.25">
      <c r="B10" s="511"/>
      <c r="C10" s="422">
        <f>IF(Registrering!$B$28="Fast beløp",0,IF(Registrering!$B$28="Sats for ekst. fin. overhead",0,DK10))</f>
        <v>0</v>
      </c>
      <c r="D10" s="422">
        <f t="shared" si="56"/>
        <v>0</v>
      </c>
      <c r="E10" s="422">
        <f t="shared" si="57"/>
        <v>0</v>
      </c>
      <c r="F10" s="422">
        <f t="shared" si="58"/>
        <v>0</v>
      </c>
      <c r="G10" s="58">
        <f t="shared" si="77"/>
        <v>0</v>
      </c>
      <c r="H10" s="595"/>
      <c r="I10" s="598"/>
      <c r="J10" s="604"/>
      <c r="K10" s="605"/>
      <c r="L10" s="605"/>
      <c r="M10" s="605"/>
      <c r="N10" s="605"/>
      <c r="O10" s="605"/>
      <c r="P10" s="605"/>
      <c r="Q10" s="605"/>
      <c r="R10" s="605"/>
      <c r="S10" s="597"/>
      <c r="T10" s="597"/>
      <c r="AG10" s="6">
        <f t="shared" si="59"/>
        <v>0</v>
      </c>
      <c r="AH10" s="6">
        <f>AG10*Tabeller!$I$49</f>
        <v>0</v>
      </c>
      <c r="AI10" s="6">
        <f t="shared" si="60"/>
        <v>0</v>
      </c>
      <c r="AJ10" s="88">
        <f>AI10*Tabeller!$H$40</f>
        <v>0</v>
      </c>
      <c r="AK10" s="6">
        <f>SUM(AI10:AJ10,AL10)*Tabeller!$H$42</f>
        <v>0</v>
      </c>
      <c r="AL10" s="6">
        <f>AH10*Tabeller!$H$41</f>
        <v>0</v>
      </c>
      <c r="AM10" s="6">
        <f t="shared" si="61"/>
        <v>0</v>
      </c>
      <c r="AN10" s="6">
        <f>AM10+(IF(B10="Teknisk adm bistand",Registrering!$E$51,Registrering!$B$51))</f>
        <v>0</v>
      </c>
      <c r="AO10" s="6">
        <f>AN10/Tabeller!$H$5</f>
        <v>0</v>
      </c>
      <c r="AP10" s="30"/>
      <c r="AR10" s="6">
        <f>((K10*Budsjett_FL!$AM10))/12</f>
        <v>0</v>
      </c>
      <c r="AS10" s="6">
        <f>((L10*Budsjett_FL!$AM10)*(Tabeller!J$49))/12</f>
        <v>0</v>
      </c>
      <c r="AT10" s="6">
        <f>((M10*Budsjett_FL!$AM10)*(Tabeller!K$49))/12</f>
        <v>0</v>
      </c>
      <c r="AU10" s="6">
        <f>((N10*Budsjett_FL!$AM10)*(Tabeller!L$49))/12</f>
        <v>0</v>
      </c>
      <c r="AV10" s="6">
        <f>((O10*Budsjett_FL!$AM10)*(Tabeller!M$49))/12</f>
        <v>0</v>
      </c>
      <c r="AW10" s="6">
        <f>((P10*Budsjett_FL!$AM10)*(Tabeller!N$49))/12</f>
        <v>0</v>
      </c>
      <c r="AX10" s="6">
        <f>((Q10*Budsjett_FL!$AM10)*(Tabeller!O$49))/12</f>
        <v>0</v>
      </c>
      <c r="AY10" s="6">
        <f>((R10*Budsjett_FL!$AM10)*(Tabeller!P$49))/12</f>
        <v>0</v>
      </c>
      <c r="AZ10" s="6">
        <f>((S10*Budsjett_FL!$AM10)*(Tabeller!Q$49))/12</f>
        <v>0</v>
      </c>
      <c r="BA10" s="6">
        <f>((T10*Budsjett_FL!$AM10)*(Tabeller!R$49))/12</f>
        <v>0</v>
      </c>
      <c r="BC10" s="6">
        <f t="shared" si="13"/>
        <v>0</v>
      </c>
      <c r="BD10" s="6">
        <f t="shared" si="14"/>
        <v>0</v>
      </c>
      <c r="BE10" s="6">
        <f t="shared" si="15"/>
        <v>0</v>
      </c>
      <c r="BF10" s="6">
        <f t="shared" si="16"/>
        <v>0</v>
      </c>
      <c r="BG10" s="6">
        <f t="shared" si="17"/>
        <v>0</v>
      </c>
      <c r="BH10" s="6">
        <f t="shared" si="18"/>
        <v>0</v>
      </c>
      <c r="BI10" s="6">
        <f t="shared" si="19"/>
        <v>0</v>
      </c>
      <c r="BJ10" s="6">
        <f t="shared" si="20"/>
        <v>0</v>
      </c>
      <c r="BK10" s="6">
        <f t="shared" si="21"/>
        <v>0</v>
      </c>
      <c r="BL10" s="6">
        <f t="shared" si="22"/>
        <v>0</v>
      </c>
      <c r="BO10" s="6">
        <f>IFERROR(IF($E$83=$E$82,AR10*$E$83,AR10*Budsjett_FL!$E$82),0)</f>
        <v>0</v>
      </c>
      <c r="BP10" s="6">
        <f>IFERROR(IF($E$83=$E$82,AS10*$E$83,AS10*Budsjett_FL!$E$82),0)</f>
        <v>0</v>
      </c>
      <c r="BQ10" s="6">
        <f>IFERROR(IF($E$83=$E$82,AT10*$E$83,AT10*Budsjett_FL!$E$82),0)</f>
        <v>0</v>
      </c>
      <c r="BR10" s="6">
        <f>IFERROR(IF($E$83=$E$82,AU10*$E$83,AU10*Budsjett_FL!$E$82),0)</f>
        <v>0</v>
      </c>
      <c r="BS10" s="6">
        <f>IFERROR(IF($E$83=$E$82,AV10*$E$83,AV10*Budsjett_FL!$E$82),0)</f>
        <v>0</v>
      </c>
      <c r="BT10" s="6">
        <f>IFERROR(IF($E$83=$E$82,AW10*$E$83,AW10*Budsjett_FL!$E$82),0)</f>
        <v>0</v>
      </c>
      <c r="BU10" s="6">
        <f>IFERROR(IF($E$83=$E$82,AX10*$E$83,AX10*Budsjett_FL!$E$82),0)</f>
        <v>0</v>
      </c>
      <c r="BV10" s="6">
        <f>IFERROR(IF($E$83=$E$82,AY10*$E$83,AY10*Budsjett_FL!$E$82),0)</f>
        <v>0</v>
      </c>
      <c r="BW10" s="6">
        <f>IFERROR(IF($E$83=$E$82,AZ10*$E$83,AZ10*Budsjett_FL!$E$82),0)</f>
        <v>0</v>
      </c>
      <c r="BX10" s="6">
        <f>IFERROR(IF($E$83=$E$82,BA10*$E$83,BA10*Budsjett_FL!$E$82),0)</f>
        <v>0</v>
      </c>
      <c r="CA10" s="6">
        <f t="shared" si="23"/>
        <v>0</v>
      </c>
      <c r="CB10" s="6">
        <f t="shared" si="23"/>
        <v>0</v>
      </c>
      <c r="CC10" s="6">
        <f t="shared" si="23"/>
        <v>0</v>
      </c>
      <c r="CD10" s="6">
        <f t="shared" si="23"/>
        <v>0</v>
      </c>
      <c r="CE10" s="6">
        <f t="shared" si="23"/>
        <v>0</v>
      </c>
      <c r="CF10" s="6">
        <f t="shared" si="23"/>
        <v>0</v>
      </c>
      <c r="CG10" s="6">
        <f t="shared" si="23"/>
        <v>0</v>
      </c>
      <c r="CH10" s="6">
        <f t="shared" si="23"/>
        <v>0</v>
      </c>
      <c r="CI10" s="6">
        <f t="shared" si="23"/>
        <v>0</v>
      </c>
      <c r="CJ10" s="6">
        <f t="shared" si="23"/>
        <v>0</v>
      </c>
      <c r="CL10" s="47">
        <f t="shared" si="24"/>
        <v>0</v>
      </c>
      <c r="CM10" s="6">
        <f>-((IF($CL10="Teknisk/adm. bistand/Feltassistent",Budsjett_FL!AR10*(1+Tabeller!$I$76),0))+(IF($CL10="Forsker - professor",Tabeller!I$69*K10,0)+IF($CL10="Prosjektleder/adm.leder",Tabeller!I$68*K10,0)+IF($CL10="Forsker - 1.aman.",Tabeller!I$70*K10,0)+IF($CL10="Gjesteforsker",Tabeller!I$72*K10,0)+IF($CL10="Postdoktor / forsker",Tabeller!I$73*K10,0)+IF($CL10="Stipendiat",Tabeller!I$74*K10,0)+IF($CL10="Forsker (rundsum)",Tabeller!I$71*K10,0)+IF($CL10="Vit.ass",Tabeller!I$75*K10,0))/12)</f>
        <v>0</v>
      </c>
      <c r="CN10" s="6">
        <f>-((IF($CL10="Teknisk/adm. bistand/Feltassistent",Budsjett_FL!AS10*(1+Tabeller!$I$76),0))+(IF($CL10="Forsker - professor",Tabeller!J$69*L10,0)+IF($CL10="Prosjektleder/adm.leder",Tabeller!J$68*L10,0)+IF($CL10="Forsker - 1.aman.",Tabeller!J$70*L10,0)+IF($CL10="Gjesteforsker",Tabeller!J$72*L10,0)+IF($CL10="Postdoktor / forsker",Tabeller!J$73*L10,0)+IF($CL10="Stipendiat",Tabeller!J$74*L10,0)+IF($CL10="Forsker (rundsum)",Tabeller!J$71*L10,0)+IF($CL10="Vit.ass",Tabeller!J$75*L10,0))/12)</f>
        <v>0</v>
      </c>
      <c r="CO10" s="6">
        <f>-((IF($CL10="Teknisk/adm. bistand/Feltassistent",Budsjett_FL!AT10*(1+Tabeller!$I$76),0))+(IF($CL10="Forsker - professor",Tabeller!K$69*M10,0)+IF($CL10="Prosjektleder/adm.leder",Tabeller!K$68*M10,0)+IF($CL10="Forsker - 1.aman.",Tabeller!K$70*M10,0)+IF($CL10="Gjesteforsker",Tabeller!K$72*M10,0)+IF($CL10="Postdoktor / forsker",Tabeller!K$73*M10,0)+IF($CL10="Stipendiat",Tabeller!K$74*M10,0)+IF($CL10="Forsker (rundsum)",Tabeller!K$71*M10,0)+IF($CL10="Vit.ass",Tabeller!K$75*M10,0))/12)</f>
        <v>0</v>
      </c>
      <c r="CP10" s="6">
        <f>-((IF($CL10="Teknisk/adm. bistand/Feltassistent",Budsjett_FL!AU10*(1+Tabeller!$I$76),0))+(IF($CL10="Forsker - professor",Tabeller!L$69*N10,0)+IF($CL10="Prosjektleder/adm.leder",Tabeller!L$68*N10,0)+IF($CL10="Forsker - 1.aman.",Tabeller!L$70*N10,0)+IF($CL10="Gjesteforsker",Tabeller!L$72*N10,0)+IF($CL10="Postdoktor / forsker",Tabeller!L$73*N10,0)+IF($CL10="Stipendiat",Tabeller!L$74*N10,0)+IF($CL10="Forsker (rundsum)",Tabeller!L$71*N10,0)+IF($CL10="Vit.ass",Tabeller!L$75*N10,0))/12)</f>
        <v>0</v>
      </c>
      <c r="CQ10" s="6">
        <f>-((IF($CL10="Teknisk/adm. bistand/Feltassistent",Budsjett_FL!AV10*(1+Tabeller!$I$76),0))+(IF($CL10="Forsker - professor",Tabeller!M$69*O10,0)+IF($CL10="Prosjektleder/adm.leder",Tabeller!M$68*O10,0)+IF($CL10="Forsker - 1.aman.",Tabeller!M$70*O10,0)+IF($CL10="Gjesteforsker",Tabeller!M$72*O10,0)+IF($CL10="Postdoktor / forsker",Tabeller!M$73*O10,0)+IF($CL10="Stipendiat",Tabeller!M$74*O10,0)+IF($CL10="Forsker (rundsum)",Tabeller!M$71*O10,0)+IF($CL10="Vit.ass",Tabeller!M$75*O10,0))/12)</f>
        <v>0</v>
      </c>
      <c r="CR10" s="6">
        <f>-((IF($CL10="Teknisk/adm. bistand/Feltassistent",Budsjett_FL!AW10*(1+Tabeller!$I$76),0))+(IF($CL10="Forsker - professor",Tabeller!N$69*P10,0)+IF($CL10="Prosjektleder/adm.leder",Tabeller!N$68*P10,0)+IF($CL10="Forsker - 1.aman.",Tabeller!N$70*P10,0)+IF($CL10="Gjesteforsker",Tabeller!N$72*P10,0)+IF($CL10="Postdoktor / forsker",Tabeller!N$73*P10,0)+IF($CL10="Stipendiat",Tabeller!N$74*P10,0)+IF($CL10="Forsker (rundsum)",Tabeller!N$71*P10,0)+IF($CL10="Vit.ass",Tabeller!N$75*P10,0))/12)</f>
        <v>0</v>
      </c>
      <c r="CS10" s="6">
        <f>-((IF($CL10="Teknisk/adm. bistand/Feltassistent",Budsjett_FL!AX10*(1+Tabeller!$I$76),0))+(IF($CL10="Forsker - professor",Tabeller!O$69*Q10,0)+IF($CL10="Prosjektleder/adm.leder",Tabeller!O$68*Q10,0)+IF($CL10="Forsker - 1.aman.",Tabeller!O$70*Q10,0)+IF($CL10="Gjesteforsker",Tabeller!O$72*Q10,0)+IF($CL10="Postdoktor / forsker",Tabeller!O$73*Q10,0)+IF($CL10="Stipendiat",Tabeller!O$74*Q10,0)+IF($CL10="Forsker (rundsum)",Tabeller!O$71*Q10,0)+IF($CL10="Vit.ass",Tabeller!O$75*Q10,0))/12)</f>
        <v>0</v>
      </c>
      <c r="CT10" s="6">
        <f>-((IF($CL10="Teknisk/adm. bistand/Feltassistent",Budsjett_FL!AY10*(1+Tabeller!$I$76),0))+(IF($CL10="Forsker - professor",Tabeller!P$69*R10,0)+IF($CL10="Prosjektleder/adm.leder",Tabeller!P$68*R10,0)+IF($CL10="Forsker - 1.aman.",Tabeller!P$70*R10,0)+IF($CL10="Gjesteforsker",Tabeller!P$72*R10,0)+IF($CL10="Postdoktor / forsker",Tabeller!P$73*R10,0)+IF($CL10="Stipendiat",Tabeller!P$74*R10,0)+IF($CL10="Forsker (rundsum)",Tabeller!P$71*R10,0)+IF($CL10="Vit.ass",Tabeller!P$75*R10,0))/12)</f>
        <v>0</v>
      </c>
      <c r="CU10" s="6">
        <f>-((IF($CL10="Teknisk/adm. bistand/Feltassistent",Budsjett_FL!AZ10*(1+Tabeller!$I$76),0))+(IF($CL10="Forsker - professor",Tabeller!Q$69*S10,0)+IF($CL10="Prosjektleder/adm.leder",Tabeller!Q$68*S10,0)+IF($CL10="Forsker - 1.aman.",Tabeller!Q$70*S10,0)+IF($CL10="Gjesteforsker",Tabeller!Q$72*S10,0)+IF($CL10="Postdoktor / forsker",Tabeller!Q$73*S10,0)+IF($CL10="Stipendiat",Tabeller!Q$74*S10,0)+IF($CL10="Forsker (rundsum)",Tabeller!Q$71*S10,0)+IF($CL10="Vit.ass",Tabeller!Q$75*S10,0))/12)</f>
        <v>0</v>
      </c>
      <c r="CV10" s="6">
        <f>-((IF($CL10="Teknisk/adm. bistand/Feltassistent",Budsjett_FL!BA10*(1+Tabeller!$I$76),0))+(IF($CL10="Forsker - professor",Tabeller!R$69*T10,0)+IF($CL10="Prosjektleder/adm.leder",Tabeller!R$68*T10,0)+IF($CL10="Forsker - 1.aman.",Tabeller!R$70*T10,0)+IF($CL10="Gjesteforsker",Tabeller!R$72*T10,0)+IF($CL10="Postdoktor / forsker",Tabeller!R$73*T10,0)+IF($CL10="Stipendiat",Tabeller!R$74*T10,0)+IF($CL10="Forsker (rundsum)",Tabeller!R$71*T10,0)+IF($CL10="Vit.ass",Tabeller!R$75*T10,0))/12)</f>
        <v>0</v>
      </c>
      <c r="CW10" s="8">
        <f t="shared" si="62"/>
        <v>0</v>
      </c>
      <c r="CZ10" s="47">
        <f t="shared" si="63"/>
        <v>0</v>
      </c>
      <c r="DA10" s="6">
        <f>-((IF($CZ10="Teknisk/adm. bistand/Feltassistent",IF(Budsjett_FL!AR10*(1+Tabeller!$I$76)&gt;Tabeller!I$69,Tabeller!I$69,Budsjett_FL!AR10*(1+Tabeller!$I$76)),0))+(IF($CZ10="Forsker - professor",Tabeller!I$69*K10,0)+IF($CZ10="Prosjektleder/adm.leder",Tabeller!I$68*K10,0)+IF($CZ10="Forsker - 1.aman.",Tabeller!I$70*K10,0)+IF($CZ10="Gjesteforsker",Tabeller!I$72*K10,0)+IF($CZ10="Postdoktor / forsker",Tabeller!I$73*K10,0)+IF($CZ10="Stipendiat",Tabeller!I$74*K10,0)+IF($CZ10="Forsker (rundsum)",Tabeller!I$71*K10,0)+IF($CZ10="Vit.ass",Tabeller!I$75*K10,0))/12)</f>
        <v>0</v>
      </c>
      <c r="DB10" s="6">
        <f>-((IF($CZ10="Teknisk/adm. bistand/Feltassistent",IF(Budsjett_FL!AS10*(1+Tabeller!$I$76)&gt;Tabeller!J$69,Tabeller!J$69,Budsjett_FL!AS10*(1+Tabeller!$I$76)),0))+(IF($CZ10="Forsker - professor",Tabeller!J$69*L10,0)+IF($CZ10="Prosjektleder/adm.leder",Tabeller!J$68*L10,0)+IF($CZ10="Forsker - 1.aman.",Tabeller!J$70*L10,0)+IF($CZ10="Gjesteforsker",Tabeller!J$72*L10,0)+IF($CZ10="Postdoktor / forsker",Tabeller!J$73*L10,0)+IF($CZ10="Stipendiat",Tabeller!J$74*L10,0)+IF($CZ10="Forsker (rundsum)",Tabeller!J$71*L10,0)+IF($CZ10="Vit.ass",Tabeller!J$75*L10,0))/12)</f>
        <v>0</v>
      </c>
      <c r="DC10" s="6">
        <f>-((IF($CZ10="Teknisk/adm. bistand/Feltassistent",IF(Budsjett_FL!AT10*(1+Tabeller!$I$76)&gt;Tabeller!K$69,Tabeller!K$69,Budsjett_FL!AT10*(1+Tabeller!$I$76)),0))+(IF($CZ10="Forsker - professor",Tabeller!K$69*M10,0)+IF($CZ10="Prosjektleder/adm.leder",Tabeller!K$68*M10,0)+IF($CZ10="Forsker - 1.aman.",Tabeller!K$70*M10,0)+IF($CZ10="Gjesteforsker",Tabeller!K$72*M10,0)+IF($CZ10="Postdoktor / forsker",Tabeller!K$73*M10,0)+IF($CZ10="Stipendiat",Tabeller!K$74*M10,0)+IF($CZ10="Forsker (rundsum)",Tabeller!K$71*M10,0)+IF($CZ10="Vit.ass",Tabeller!K$75*M10,0))/12)</f>
        <v>0</v>
      </c>
      <c r="DD10" s="6">
        <f>-((IF($CZ10="Teknisk/adm. bistand/Feltassistent",IF(Budsjett_FL!AU10*(1+Tabeller!$I$76)&gt;Tabeller!L$69,Tabeller!L$69,Budsjett_FL!AU10*(1+Tabeller!$I$76)),0))+(IF($CZ10="Forsker - professor",Tabeller!L$69*N10,0)+IF($CZ10="Prosjektleder/adm.leder",Tabeller!L$68*N10,0)+IF($CZ10="Forsker - 1.aman.",Tabeller!L$70*N10,0)+IF($CZ10="Gjesteforsker",Tabeller!L$72*N10,0)+IF($CZ10="Postdoktor / forsker",Tabeller!L$73*N10,0)+IF($CZ10="Stipendiat",Tabeller!L$74*N10,0)+IF($CZ10="Forsker (rundsum)",Tabeller!L$71*N10,0)+IF($CZ10="Vit.ass",Tabeller!L$75*N10,0))/12)</f>
        <v>0</v>
      </c>
      <c r="DE10" s="6">
        <f>-((IF($CZ10="Teknisk/adm. bistand/Feltassistent",IF(Budsjett_FL!AV10*(1+Tabeller!$I$76)&gt;Tabeller!M$69,Tabeller!M$69,Budsjett_FL!AV10*(1+Tabeller!$I$76)),0))+(IF($CZ10="Forsker - professor",Tabeller!M$69*O10,0)+IF($CZ10="Prosjektleder/adm.leder",Tabeller!M$68*O10,0)+IF($CZ10="Forsker - 1.aman.",Tabeller!M$70*O10,0)+IF($CZ10="Gjesteforsker",Tabeller!M$72*O10,0)+IF($CZ10="Postdoktor / forsker",Tabeller!M$73*O10,0)+IF($CZ10="Stipendiat",Tabeller!M$74*O10,0)+IF($CZ10="Forsker (rundsum)",Tabeller!M$71*O10,0)+IF($CZ10="Vit.ass",Tabeller!M$75*O10,0))/12)</f>
        <v>0</v>
      </c>
      <c r="DF10" s="6">
        <f>-((IF($CZ10="Teknisk/adm. bistand/Feltassistent",IF(Budsjett_FL!AW10*(1+Tabeller!$I$76)&gt;Tabeller!N$69,Tabeller!N$69,Budsjett_FL!AW10*(1+Tabeller!$I$76)),0))+(IF($CZ10="Forsker - professor",Tabeller!N$69*P10,0)+IF($CZ10="Prosjektleder/adm.leder",Tabeller!N$68*P10,0)+IF($CZ10="Forsker - 1.aman.",Tabeller!N$70*P10,0)+IF($CZ10="Gjesteforsker",Tabeller!N$72*P10,0)+IF($CZ10="Postdoktor / forsker",Tabeller!N$73*P10,0)+IF($CZ10="Stipendiat",Tabeller!N$74*P10,0)+IF($CZ10="Forsker (rundsum)",Tabeller!N$71*P10,0)+IF($CZ10="Vit.ass",Tabeller!N$75*P10,0))/12)</f>
        <v>0</v>
      </c>
      <c r="DG10" s="6">
        <f>-((IF($CZ10="Teknisk/adm. bistand/Feltassistent",IF(Budsjett_FL!AX10*(1+Tabeller!$I$76)&gt;Tabeller!O$69,Tabeller!O$69,Budsjett_FL!AX10*(1+Tabeller!$I$76)),0))+(IF($CZ10="Forsker - professor",Tabeller!O$69*Q10,0)+IF($CZ10="Prosjektleder/adm.leder",Tabeller!O$68*Q10,0)+IF($CZ10="Forsker - 1.aman.",Tabeller!O$70*Q10,0)+IF($CZ10="Gjesteforsker",Tabeller!O$72*Q10,0)+IF($CZ10="Postdoktor / forsker",Tabeller!O$73*Q10,0)+IF($CZ10="Stipendiat",Tabeller!O$74*Q10,0)+IF($CZ10="Forsker (rundsum)",Tabeller!O$71*Q10,0)+IF($CZ10="Vit.ass",Tabeller!O$75*Q10,0))/12)</f>
        <v>0</v>
      </c>
      <c r="DH10" s="6">
        <f>-((IF($CZ10="Teknisk/adm. bistand/Feltassistent",IF(Budsjett_FL!AY10*(1+Tabeller!$I$76)&gt;Tabeller!P$69,Tabeller!P$69,Budsjett_FL!AY10*(1+Tabeller!$I$76)),0))+(IF($CZ10="Forsker - professor",Tabeller!P$69*R10,0)+IF($CZ10="Prosjektleder/adm.leder",Tabeller!P$68*R10,0)+IF($CZ10="Forsker - 1.aman.",Tabeller!P$70*R10,0)+IF($CZ10="Gjesteforsker",Tabeller!P$72*R10,0)+IF($CZ10="Postdoktor / forsker",Tabeller!P$73*R10,0)+IF($CZ10="Stipendiat",Tabeller!P$74*R10,0)+IF($CZ10="Forsker (rundsum)",Tabeller!P$71*R10,0)+IF($CZ10="Vit.ass",Tabeller!P$75*R10,0))/12)</f>
        <v>0</v>
      </c>
      <c r="DI10" s="6">
        <f>-((IF($CZ10="Teknisk/adm. bistand/Feltassistent",IF(Budsjett_FL!AZ10*(1+Tabeller!$I$76)&gt;Tabeller!Q$69,Tabeller!Q$69,Budsjett_FL!AZ10*(1+Tabeller!$I$76)),0))+(IF($CZ10="Forsker - professor",Tabeller!Q$69*S10,0)+IF($CZ10="Prosjektleder/adm.leder",Tabeller!Q$68*S10,0)+IF($CZ10="Forsker - 1.aman.",Tabeller!Q$70*S10,0)+IF($CZ10="Gjesteforsker",Tabeller!Q$72*S10,0)+IF($CZ10="Postdoktor / forsker",Tabeller!Q$73*S10,0)+IF($CZ10="Stipendiat",Tabeller!Q$74*S10,0)+IF($CZ10="Forsker (rundsum)",Tabeller!Q$71*S10,0)+IF($CZ10="Vit.ass",Tabeller!Q$75*S10,0))/12)</f>
        <v>0</v>
      </c>
      <c r="DJ10" s="6">
        <f>-((IF($CZ10="Teknisk/adm. bistand/Feltassistent",IF(Budsjett_FL!BA10*(1+Tabeller!$I$76)&gt;Tabeller!R$69,Tabeller!R$69,Budsjett_FL!BA10*(1+Tabeller!$I$76)),0))+(IF($CZ10="Forsker - professor",Tabeller!R$69*T10,0)+IF($CZ10="Prosjektleder/adm.leder",Tabeller!R$68*T10,0)+IF($CZ10="Forsker - 1.aman.",Tabeller!R$70*T10,0)+IF($CZ10="Gjesteforsker",Tabeller!R$72*T10,0)+IF($CZ10="Postdoktor / forsker",Tabeller!R$73*T10,0)+IF($CZ10="Stipendiat",Tabeller!R$74*T10,0)+IF($CZ10="Forsker (rundsum)",Tabeller!R$71*T10,0)+IF($CZ10="Vit.ass",Tabeller!R$75*T10,0))/12)</f>
        <v>0</v>
      </c>
      <c r="DK10" s="8">
        <f t="shared" si="64"/>
        <v>0</v>
      </c>
      <c r="DM10" s="47">
        <f t="shared" si="65"/>
        <v>0</v>
      </c>
      <c r="DN10" s="6">
        <f t="shared" si="25"/>
        <v>0</v>
      </c>
      <c r="DO10" s="6">
        <f t="shared" si="26"/>
        <v>0</v>
      </c>
      <c r="DP10" s="6">
        <f t="shared" si="27"/>
        <v>0</v>
      </c>
      <c r="DQ10" s="6">
        <f t="shared" si="28"/>
        <v>0</v>
      </c>
      <c r="DR10" s="6">
        <f t="shared" si="29"/>
        <v>0</v>
      </c>
      <c r="DS10" s="6">
        <f t="shared" si="30"/>
        <v>0</v>
      </c>
      <c r="DT10" s="6">
        <f t="shared" si="31"/>
        <v>0</v>
      </c>
      <c r="DU10" s="6">
        <f t="shared" si="32"/>
        <v>0</v>
      </c>
      <c r="DV10" s="6">
        <f t="shared" si="33"/>
        <v>0</v>
      </c>
      <c r="DW10" s="6">
        <f t="shared" si="34"/>
        <v>0</v>
      </c>
      <c r="DX10" s="8">
        <f t="shared" si="78"/>
        <v>0</v>
      </c>
      <c r="DZ10" s="47">
        <f t="shared" si="67"/>
        <v>0</v>
      </c>
      <c r="EA10" s="6">
        <f t="shared" si="35"/>
        <v>0</v>
      </c>
      <c r="EB10" s="6">
        <f t="shared" si="36"/>
        <v>0</v>
      </c>
      <c r="EC10" s="6">
        <f t="shared" si="37"/>
        <v>0</v>
      </c>
      <c r="ED10" s="6">
        <f t="shared" si="38"/>
        <v>0</v>
      </c>
      <c r="EE10" s="6">
        <f t="shared" si="39"/>
        <v>0</v>
      </c>
      <c r="EF10" s="6">
        <f t="shared" si="40"/>
        <v>0</v>
      </c>
      <c r="EG10" s="6">
        <f t="shared" si="41"/>
        <v>0</v>
      </c>
      <c r="EH10" s="6">
        <f t="shared" si="42"/>
        <v>0</v>
      </c>
      <c r="EI10" s="6">
        <f t="shared" si="43"/>
        <v>0</v>
      </c>
      <c r="EJ10" s="6">
        <f t="shared" si="44"/>
        <v>0</v>
      </c>
      <c r="EK10" s="8">
        <f t="shared" si="79"/>
        <v>0</v>
      </c>
      <c r="EM10" s="47">
        <f t="shared" si="69"/>
        <v>0</v>
      </c>
      <c r="EN10" s="6">
        <f t="shared" si="45"/>
        <v>0</v>
      </c>
      <c r="EO10" s="6">
        <f t="shared" si="46"/>
        <v>0</v>
      </c>
      <c r="EP10" s="6">
        <f t="shared" si="47"/>
        <v>0</v>
      </c>
      <c r="EQ10" s="6">
        <f t="shared" si="48"/>
        <v>0</v>
      </c>
      <c r="ER10" s="6">
        <f t="shared" si="49"/>
        <v>0</v>
      </c>
      <c r="ES10" s="6">
        <f t="shared" si="50"/>
        <v>0</v>
      </c>
      <c r="ET10" s="6">
        <f t="shared" si="51"/>
        <v>0</v>
      </c>
      <c r="EU10" s="6">
        <f t="shared" si="52"/>
        <v>0</v>
      </c>
      <c r="EV10" s="6">
        <f t="shared" si="53"/>
        <v>0</v>
      </c>
      <c r="EW10" s="6">
        <f t="shared" si="54"/>
        <v>0</v>
      </c>
      <c r="EX10" s="8">
        <f t="shared" si="80"/>
        <v>0</v>
      </c>
      <c r="FA10" s="47">
        <f t="shared" si="55"/>
        <v>0</v>
      </c>
      <c r="FB10" s="6"/>
      <c r="FC10" s="6"/>
      <c r="FD10" s="6"/>
      <c r="FE10" s="6"/>
      <c r="FF10" s="6"/>
      <c r="FG10" s="6"/>
      <c r="FH10" s="6"/>
      <c r="FI10" s="6"/>
      <c r="FJ10" s="6"/>
      <c r="FK10" s="6"/>
      <c r="FL10" s="8">
        <f t="shared" si="81"/>
        <v>0</v>
      </c>
      <c r="FO10" s="6">
        <f>IFERROR(IF($B10="Teknisk/adm. Bistand",(K10/12)*Tabeller!J$11,(K10/12)*Tabeller!J$10),0)</f>
        <v>0</v>
      </c>
      <c r="FP10" s="6">
        <f>IFERROR(IF($B10="Teknisk/adm. Bistand",(L10/12)*Tabeller!K$11,(L10/12)*Tabeller!K$10),0)</f>
        <v>0</v>
      </c>
      <c r="FQ10" s="6">
        <f>IFERROR(IF($B10="Teknisk/adm. Bistand",(M10/12)*Tabeller!L$11,(M10/12)*Tabeller!L$10),0)</f>
        <v>0</v>
      </c>
      <c r="FR10" s="6">
        <f>IFERROR(IF($B10="Teknisk/adm. Bistand",(N10/12)*Tabeller!M$11,(N10/12)*Tabeller!M$10),0)</f>
        <v>0</v>
      </c>
      <c r="FS10" s="6">
        <f>IFERROR(IF($B10="Teknisk/adm. Bistand",(O10/12)*Tabeller!N$11,(O10/12)*Tabeller!N$10),0)</f>
        <v>0</v>
      </c>
      <c r="FT10" s="6">
        <f>IFERROR(IF($B10="Teknisk/adm. Bistand",(P10/12)*Tabeller!O$11,(P10/12)*Tabeller!O$10),0)</f>
        <v>0</v>
      </c>
      <c r="FU10" s="6">
        <f>IFERROR(IF($B10="Teknisk/adm. Bistand",(Q10/12)*Tabeller!P$11,(Q10/12)*Tabeller!P$10),0)</f>
        <v>0</v>
      </c>
      <c r="FV10" s="6">
        <f>IFERROR(IF($B10="Teknisk/adm. Bistand",(R10/12)*Tabeller!Q$11,(R10/12)*Tabeller!Q$10),0)</f>
        <v>0</v>
      </c>
      <c r="FW10" s="6">
        <f>IFERROR(IF($B10="Teknisk/adm. Bistand",(S10/12)*Tabeller!R$11,(S10/12)*Tabeller!R$10),0)</f>
        <v>0</v>
      </c>
      <c r="FX10" s="6">
        <f>IFERROR(IF($B10="Teknisk/adm. Bistand",(T10/12)*Tabeller!S$11,(T10/12)*Tabeller!S$10),0)</f>
        <v>0</v>
      </c>
    </row>
    <row r="11" spans="1:180" ht="15" x14ac:dyDescent="0.25">
      <c r="B11" s="511"/>
      <c r="C11" s="422">
        <f>IF(Registrering!$B$28="Fast beløp",0,IF(Registrering!$B$28="Sats for ekst. fin. overhead",0,DK11))</f>
        <v>0</v>
      </c>
      <c r="D11" s="422">
        <f t="shared" si="56"/>
        <v>0</v>
      </c>
      <c r="E11" s="422">
        <f t="shared" si="57"/>
        <v>0</v>
      </c>
      <c r="F11" s="422">
        <f t="shared" si="58"/>
        <v>0</v>
      </c>
      <c r="G11" s="58">
        <f t="shared" si="77"/>
        <v>0</v>
      </c>
      <c r="H11" s="595"/>
      <c r="I11" s="598"/>
      <c r="J11" s="604"/>
      <c r="K11" s="605"/>
      <c r="L11" s="605"/>
      <c r="M11" s="605"/>
      <c r="N11" s="605"/>
      <c r="O11" s="605"/>
      <c r="P11" s="605"/>
      <c r="Q11" s="605"/>
      <c r="R11" s="605"/>
      <c r="S11" s="597"/>
      <c r="T11" s="597"/>
      <c r="AG11" s="6">
        <f t="shared" si="59"/>
        <v>0</v>
      </c>
      <c r="AH11" s="6">
        <f>AG11*Tabeller!$I$49</f>
        <v>0</v>
      </c>
      <c r="AI11" s="6">
        <f t="shared" si="60"/>
        <v>0</v>
      </c>
      <c r="AJ11" s="88">
        <f>AI11*Tabeller!$H$40</f>
        <v>0</v>
      </c>
      <c r="AK11" s="6">
        <f>SUM(AI11:AJ11,AL11)*Tabeller!$H$42</f>
        <v>0</v>
      </c>
      <c r="AL11" s="6">
        <f>AH11*Tabeller!$H$41</f>
        <v>0</v>
      </c>
      <c r="AM11" s="6">
        <f t="shared" si="61"/>
        <v>0</v>
      </c>
      <c r="AN11" s="6">
        <f>AM11+(IF(B11="Teknisk adm bistand",Registrering!$E$51,Registrering!$B$51))</f>
        <v>0</v>
      </c>
      <c r="AO11" s="6">
        <f>AN11/Tabeller!$H$5</f>
        <v>0</v>
      </c>
      <c r="AP11" s="30"/>
      <c r="AR11" s="6">
        <f>((K11*Budsjett_FL!$AM11))/12</f>
        <v>0</v>
      </c>
      <c r="AS11" s="6">
        <f>((L11*Budsjett_FL!$AM11)*(Tabeller!J$49))/12</f>
        <v>0</v>
      </c>
      <c r="AT11" s="6">
        <f>((M11*Budsjett_FL!$AM11)*(Tabeller!K$49))/12</f>
        <v>0</v>
      </c>
      <c r="AU11" s="6">
        <f>((N11*Budsjett_FL!$AM11)*(Tabeller!L$49))/12</f>
        <v>0</v>
      </c>
      <c r="AV11" s="6">
        <f>((O11*Budsjett_FL!$AM11)*(Tabeller!M$49))/12</f>
        <v>0</v>
      </c>
      <c r="AW11" s="6">
        <f>((P11*Budsjett_FL!$AM11)*(Tabeller!N$49))/12</f>
        <v>0</v>
      </c>
      <c r="AX11" s="6">
        <f>((Q11*Budsjett_FL!$AM11)*(Tabeller!O$49))/12</f>
        <v>0</v>
      </c>
      <c r="AY11" s="6">
        <f>((R11*Budsjett_FL!$AM11)*(Tabeller!P$49))/12</f>
        <v>0</v>
      </c>
      <c r="AZ11" s="6">
        <f>((S11*Budsjett_FL!$AM11)*(Tabeller!Q$49))/12</f>
        <v>0</v>
      </c>
      <c r="BA11" s="6">
        <f>((T11*Budsjett_FL!$AM11)*(Tabeller!R$49))/12</f>
        <v>0</v>
      </c>
      <c r="BC11" s="6">
        <f t="shared" si="13"/>
        <v>0</v>
      </c>
      <c r="BD11" s="6">
        <f t="shared" si="14"/>
        <v>0</v>
      </c>
      <c r="BE11" s="6">
        <f t="shared" si="15"/>
        <v>0</v>
      </c>
      <c r="BF11" s="6">
        <f t="shared" si="16"/>
        <v>0</v>
      </c>
      <c r="BG11" s="6">
        <f t="shared" si="17"/>
        <v>0</v>
      </c>
      <c r="BH11" s="6">
        <f t="shared" si="18"/>
        <v>0</v>
      </c>
      <c r="BI11" s="6">
        <f t="shared" si="19"/>
        <v>0</v>
      </c>
      <c r="BJ11" s="6">
        <f t="shared" si="20"/>
        <v>0</v>
      </c>
      <c r="BK11" s="6">
        <f t="shared" si="21"/>
        <v>0</v>
      </c>
      <c r="BL11" s="6">
        <f t="shared" si="22"/>
        <v>0</v>
      </c>
      <c r="BO11" s="6">
        <f>IFERROR(IF($E$83=$E$82,AR11*$E$83,AR11*Budsjett_FL!$E$82),0)</f>
        <v>0</v>
      </c>
      <c r="BP11" s="6">
        <f>IFERROR(IF($E$83=$E$82,AS11*$E$83,AS11*Budsjett_FL!$E$82),0)</f>
        <v>0</v>
      </c>
      <c r="BQ11" s="6">
        <f>IFERROR(IF($E$83=$E$82,AT11*$E$83,AT11*Budsjett_FL!$E$82),0)</f>
        <v>0</v>
      </c>
      <c r="BR11" s="6">
        <f>IFERROR(IF($E$83=$E$82,AU11*$E$83,AU11*Budsjett_FL!$E$82),0)</f>
        <v>0</v>
      </c>
      <c r="BS11" s="6">
        <f>IFERROR(IF($E$83=$E$82,AV11*$E$83,AV11*Budsjett_FL!$E$82),0)</f>
        <v>0</v>
      </c>
      <c r="BT11" s="6">
        <f>IFERROR(IF($E$83=$E$82,AW11*$E$83,AW11*Budsjett_FL!$E$82),0)</f>
        <v>0</v>
      </c>
      <c r="BU11" s="6">
        <f>IFERROR(IF($E$83=$E$82,AX11*$E$83,AX11*Budsjett_FL!$E$82),0)</f>
        <v>0</v>
      </c>
      <c r="BV11" s="6">
        <f>IFERROR(IF($E$83=$E$82,AY11*$E$83,AY11*Budsjett_FL!$E$82),0)</f>
        <v>0</v>
      </c>
      <c r="BW11" s="6">
        <f>IFERROR(IF($E$83=$E$82,AZ11*$E$83,AZ11*Budsjett_FL!$E$82),0)</f>
        <v>0</v>
      </c>
      <c r="BX11" s="6">
        <f>IFERROR(IF($E$83=$E$82,BA11*$E$83,BA11*Budsjett_FL!$E$82),0)</f>
        <v>0</v>
      </c>
      <c r="CA11" s="6">
        <f t="shared" si="23"/>
        <v>0</v>
      </c>
      <c r="CB11" s="6">
        <f t="shared" si="23"/>
        <v>0</v>
      </c>
      <c r="CC11" s="6">
        <f t="shared" si="23"/>
        <v>0</v>
      </c>
      <c r="CD11" s="6">
        <f t="shared" si="23"/>
        <v>0</v>
      </c>
      <c r="CE11" s="6">
        <f t="shared" si="23"/>
        <v>0</v>
      </c>
      <c r="CF11" s="6">
        <f t="shared" si="23"/>
        <v>0</v>
      </c>
      <c r="CG11" s="6">
        <f t="shared" si="23"/>
        <v>0</v>
      </c>
      <c r="CH11" s="6">
        <f t="shared" si="23"/>
        <v>0</v>
      </c>
      <c r="CI11" s="6">
        <f t="shared" si="23"/>
        <v>0</v>
      </c>
      <c r="CJ11" s="6">
        <f t="shared" si="23"/>
        <v>0</v>
      </c>
      <c r="CL11" s="47">
        <f t="shared" si="24"/>
        <v>0</v>
      </c>
      <c r="CM11" s="6">
        <f>-((IF($CL11="Teknisk/adm. bistand/Feltassistent",Budsjett_FL!AR11*(1+Tabeller!$I$76),0))+(IF($CL11="Forsker - professor",Tabeller!I$69*K11,0)+IF($CL11="Prosjektleder/adm.leder",Tabeller!I$68*K11,0)+IF($CL11="Forsker - 1.aman.",Tabeller!I$70*K11,0)+IF($CL11="Gjesteforsker",Tabeller!I$72*K11,0)+IF($CL11="Postdoktor / forsker",Tabeller!I$73*K11,0)+IF($CL11="Stipendiat",Tabeller!I$74*K11,0)+IF($CL11="Forsker (rundsum)",Tabeller!I$71*K11,0)+IF($CL11="Vit.ass",Tabeller!I$75*K11,0))/12)</f>
        <v>0</v>
      </c>
      <c r="CN11" s="6">
        <f>-((IF($CL11="Teknisk/adm. bistand/Feltassistent",Budsjett_FL!AS11*(1+Tabeller!$I$76),0))+(IF($CL11="Forsker - professor",Tabeller!J$69*L11,0)+IF($CL11="Prosjektleder/adm.leder",Tabeller!J$68*L11,0)+IF($CL11="Forsker - 1.aman.",Tabeller!J$70*L11,0)+IF($CL11="Gjesteforsker",Tabeller!J$72*L11,0)+IF($CL11="Postdoktor / forsker",Tabeller!J$73*L11,0)+IF($CL11="Stipendiat",Tabeller!J$74*L11,0)+IF($CL11="Forsker (rundsum)",Tabeller!J$71*L11,0)+IF($CL11="Vit.ass",Tabeller!J$75*L11,0))/12)</f>
        <v>0</v>
      </c>
      <c r="CO11" s="6">
        <f>-((IF($CL11="Teknisk/adm. bistand/Feltassistent",Budsjett_FL!AT11*(1+Tabeller!$I$76),0))+(IF($CL11="Forsker - professor",Tabeller!K$69*M11,0)+IF($CL11="Prosjektleder/adm.leder",Tabeller!K$68*M11,0)+IF($CL11="Forsker - 1.aman.",Tabeller!K$70*M11,0)+IF($CL11="Gjesteforsker",Tabeller!K$72*M11,0)+IF($CL11="Postdoktor / forsker",Tabeller!K$73*M11,0)+IF($CL11="Stipendiat",Tabeller!K$74*M11,0)+IF($CL11="Forsker (rundsum)",Tabeller!K$71*M11,0)+IF($CL11="Vit.ass",Tabeller!K$75*M11,0))/12)</f>
        <v>0</v>
      </c>
      <c r="CP11" s="6">
        <f>-((IF($CL11="Teknisk/adm. bistand/Feltassistent",Budsjett_FL!AU11*(1+Tabeller!$I$76),0))+(IF($CL11="Forsker - professor",Tabeller!L$69*N11,0)+IF($CL11="Prosjektleder/adm.leder",Tabeller!L$68*N11,0)+IF($CL11="Forsker - 1.aman.",Tabeller!L$70*N11,0)+IF($CL11="Gjesteforsker",Tabeller!L$72*N11,0)+IF($CL11="Postdoktor / forsker",Tabeller!L$73*N11,0)+IF($CL11="Stipendiat",Tabeller!L$74*N11,0)+IF($CL11="Forsker (rundsum)",Tabeller!L$71*N11,0)+IF($CL11="Vit.ass",Tabeller!L$75*N11,0))/12)</f>
        <v>0</v>
      </c>
      <c r="CQ11" s="6">
        <f>-((IF($CL11="Teknisk/adm. bistand/Feltassistent",Budsjett_FL!AV11*(1+Tabeller!$I$76),0))+(IF($CL11="Forsker - professor",Tabeller!M$69*O11,0)+IF($CL11="Prosjektleder/adm.leder",Tabeller!M$68*O11,0)+IF($CL11="Forsker - 1.aman.",Tabeller!M$70*O11,0)+IF($CL11="Gjesteforsker",Tabeller!M$72*O11,0)+IF($CL11="Postdoktor / forsker",Tabeller!M$73*O11,0)+IF($CL11="Stipendiat",Tabeller!M$74*O11,0)+IF($CL11="Forsker (rundsum)",Tabeller!M$71*O11,0)+IF($CL11="Vit.ass",Tabeller!M$75*O11,0))/12)</f>
        <v>0</v>
      </c>
      <c r="CR11" s="6">
        <f>-((IF($CL11="Teknisk/adm. bistand/Feltassistent",Budsjett_FL!AW11*(1+Tabeller!$I$76),0))+(IF($CL11="Forsker - professor",Tabeller!N$69*P11,0)+IF($CL11="Prosjektleder/adm.leder",Tabeller!N$68*P11,0)+IF($CL11="Forsker - 1.aman.",Tabeller!N$70*P11,0)+IF($CL11="Gjesteforsker",Tabeller!N$72*P11,0)+IF($CL11="Postdoktor / forsker",Tabeller!N$73*P11,0)+IF($CL11="Stipendiat",Tabeller!N$74*P11,0)+IF($CL11="Forsker (rundsum)",Tabeller!N$71*P11,0)+IF($CL11="Vit.ass",Tabeller!N$75*P11,0))/12)</f>
        <v>0</v>
      </c>
      <c r="CS11" s="6">
        <f>-((IF($CL11="Teknisk/adm. bistand/Feltassistent",Budsjett_FL!AX11*(1+Tabeller!$I$76),0))+(IF($CL11="Forsker - professor",Tabeller!O$69*Q11,0)+IF($CL11="Prosjektleder/adm.leder",Tabeller!O$68*Q11,0)+IF($CL11="Forsker - 1.aman.",Tabeller!O$70*Q11,0)+IF($CL11="Gjesteforsker",Tabeller!O$72*Q11,0)+IF($CL11="Postdoktor / forsker",Tabeller!O$73*Q11,0)+IF($CL11="Stipendiat",Tabeller!O$74*Q11,0)+IF($CL11="Forsker (rundsum)",Tabeller!O$71*Q11,0)+IF($CL11="Vit.ass",Tabeller!O$75*Q11,0))/12)</f>
        <v>0</v>
      </c>
      <c r="CT11" s="6">
        <f>-((IF($CL11="Teknisk/adm. bistand/Feltassistent",Budsjett_FL!AY11*(1+Tabeller!$I$76),0))+(IF($CL11="Forsker - professor",Tabeller!P$69*R11,0)+IF($CL11="Prosjektleder/adm.leder",Tabeller!P$68*R11,0)+IF($CL11="Forsker - 1.aman.",Tabeller!P$70*R11,0)+IF($CL11="Gjesteforsker",Tabeller!P$72*R11,0)+IF($CL11="Postdoktor / forsker",Tabeller!P$73*R11,0)+IF($CL11="Stipendiat",Tabeller!P$74*R11,0)+IF($CL11="Forsker (rundsum)",Tabeller!P$71*R11,0)+IF($CL11="Vit.ass",Tabeller!P$75*R11,0))/12)</f>
        <v>0</v>
      </c>
      <c r="CU11" s="6">
        <f>-((IF($CL11="Teknisk/adm. bistand/Feltassistent",Budsjett_FL!AZ11*(1+Tabeller!$I$76),0))+(IF($CL11="Forsker - professor",Tabeller!Q$69*S11,0)+IF($CL11="Prosjektleder/adm.leder",Tabeller!Q$68*S11,0)+IF($CL11="Forsker - 1.aman.",Tabeller!Q$70*S11,0)+IF($CL11="Gjesteforsker",Tabeller!Q$72*S11,0)+IF($CL11="Postdoktor / forsker",Tabeller!Q$73*S11,0)+IF($CL11="Stipendiat",Tabeller!Q$74*S11,0)+IF($CL11="Forsker (rundsum)",Tabeller!Q$71*S11,0)+IF($CL11="Vit.ass",Tabeller!Q$75*S11,0))/12)</f>
        <v>0</v>
      </c>
      <c r="CV11" s="6">
        <f>-((IF($CL11="Teknisk/adm. bistand/Feltassistent",Budsjett_FL!BA11*(1+Tabeller!$I$76),0))+(IF($CL11="Forsker - professor",Tabeller!R$69*T11,0)+IF($CL11="Prosjektleder/adm.leder",Tabeller!R$68*T11,0)+IF($CL11="Forsker - 1.aman.",Tabeller!R$70*T11,0)+IF($CL11="Gjesteforsker",Tabeller!R$72*T11,0)+IF($CL11="Postdoktor / forsker",Tabeller!R$73*T11,0)+IF($CL11="Stipendiat",Tabeller!R$74*T11,0)+IF($CL11="Forsker (rundsum)",Tabeller!R$71*T11,0)+IF($CL11="Vit.ass",Tabeller!R$75*T11,0))/12)</f>
        <v>0</v>
      </c>
      <c r="CW11" s="8">
        <f t="shared" si="62"/>
        <v>0</v>
      </c>
      <c r="CZ11" s="47">
        <f t="shared" si="63"/>
        <v>0</v>
      </c>
      <c r="DA11" s="6">
        <f>-((IF($CZ11="Teknisk/adm. bistand/Feltassistent",IF(Budsjett_FL!AR11*(1+Tabeller!$I$76)&gt;Tabeller!I$69,Tabeller!I$69,Budsjett_FL!AR11*(1+Tabeller!$I$76)),0))+(IF($CZ11="Forsker - professor",Tabeller!I$69*K11,0)+IF($CZ11="Prosjektleder/adm.leder",Tabeller!I$68*K11,0)+IF($CZ11="Forsker - 1.aman.",Tabeller!I$70*K11,0)+IF($CZ11="Gjesteforsker",Tabeller!I$72*K11,0)+IF($CZ11="Postdoktor / forsker",Tabeller!I$73*K11,0)+IF($CZ11="Stipendiat",Tabeller!I$74*K11,0)+IF($CZ11="Forsker (rundsum)",Tabeller!I$71*K11,0)+IF($CZ11="Vit.ass",Tabeller!I$75*K11,0))/12)</f>
        <v>0</v>
      </c>
      <c r="DB11" s="6">
        <f>-((IF($CZ11="Teknisk/adm. bistand/Feltassistent",IF(Budsjett_FL!AS11*(1+Tabeller!$I$76)&gt;Tabeller!J$69,Tabeller!J$69,Budsjett_FL!AS11*(1+Tabeller!$I$76)),0))+(IF($CZ11="Forsker - professor",Tabeller!J$69*L11,0)+IF($CZ11="Prosjektleder/adm.leder",Tabeller!J$68*L11,0)+IF($CZ11="Forsker - 1.aman.",Tabeller!J$70*L11,0)+IF($CZ11="Gjesteforsker",Tabeller!J$72*L11,0)+IF($CZ11="Postdoktor / forsker",Tabeller!J$73*L11,0)+IF($CZ11="Stipendiat",Tabeller!J$74*L11,0)+IF($CZ11="Forsker (rundsum)",Tabeller!J$71*L11,0)+IF($CZ11="Vit.ass",Tabeller!J$75*L11,0))/12)</f>
        <v>0</v>
      </c>
      <c r="DC11" s="6">
        <f>-((IF($CZ11="Teknisk/adm. bistand/Feltassistent",IF(Budsjett_FL!AT11*(1+Tabeller!$I$76)&gt;Tabeller!K$69,Tabeller!K$69,Budsjett_FL!AT11*(1+Tabeller!$I$76)),0))+(IF($CZ11="Forsker - professor",Tabeller!K$69*M11,0)+IF($CZ11="Prosjektleder/adm.leder",Tabeller!K$68*M11,0)+IF($CZ11="Forsker - 1.aman.",Tabeller!K$70*M11,0)+IF($CZ11="Gjesteforsker",Tabeller!K$72*M11,0)+IF($CZ11="Postdoktor / forsker",Tabeller!K$73*M11,0)+IF($CZ11="Stipendiat",Tabeller!K$74*M11,0)+IF($CZ11="Forsker (rundsum)",Tabeller!K$71*M11,0)+IF($CZ11="Vit.ass",Tabeller!K$75*M11,0))/12)</f>
        <v>0</v>
      </c>
      <c r="DD11" s="6">
        <f>-((IF($CZ11="Teknisk/adm. bistand/Feltassistent",IF(Budsjett_FL!AU11*(1+Tabeller!$I$76)&gt;Tabeller!L$69,Tabeller!L$69,Budsjett_FL!AU11*(1+Tabeller!$I$76)),0))+(IF($CZ11="Forsker - professor",Tabeller!L$69*N11,0)+IF($CZ11="Prosjektleder/adm.leder",Tabeller!L$68*N11,0)+IF($CZ11="Forsker - 1.aman.",Tabeller!L$70*N11,0)+IF($CZ11="Gjesteforsker",Tabeller!L$72*N11,0)+IF($CZ11="Postdoktor / forsker",Tabeller!L$73*N11,0)+IF($CZ11="Stipendiat",Tabeller!L$74*N11,0)+IF($CZ11="Forsker (rundsum)",Tabeller!L$71*N11,0)+IF($CZ11="Vit.ass",Tabeller!L$75*N11,0))/12)</f>
        <v>0</v>
      </c>
      <c r="DE11" s="6">
        <f>-((IF($CZ11="Teknisk/adm. bistand/Feltassistent",IF(Budsjett_FL!AV11*(1+Tabeller!$I$76)&gt;Tabeller!M$69,Tabeller!M$69,Budsjett_FL!AV11*(1+Tabeller!$I$76)),0))+(IF($CZ11="Forsker - professor",Tabeller!M$69*O11,0)+IF($CZ11="Prosjektleder/adm.leder",Tabeller!M$68*O11,0)+IF($CZ11="Forsker - 1.aman.",Tabeller!M$70*O11,0)+IF($CZ11="Gjesteforsker",Tabeller!M$72*O11,0)+IF($CZ11="Postdoktor / forsker",Tabeller!M$73*O11,0)+IF($CZ11="Stipendiat",Tabeller!M$74*O11,0)+IF($CZ11="Forsker (rundsum)",Tabeller!M$71*O11,0)+IF($CZ11="Vit.ass",Tabeller!M$75*O11,0))/12)</f>
        <v>0</v>
      </c>
      <c r="DF11" s="6">
        <f>-((IF($CZ11="Teknisk/adm. bistand/Feltassistent",IF(Budsjett_FL!AW11*(1+Tabeller!$I$76)&gt;Tabeller!N$69,Tabeller!N$69,Budsjett_FL!AW11*(1+Tabeller!$I$76)),0))+(IF($CZ11="Forsker - professor",Tabeller!N$69*P11,0)+IF($CZ11="Prosjektleder/adm.leder",Tabeller!N$68*P11,0)+IF($CZ11="Forsker - 1.aman.",Tabeller!N$70*P11,0)+IF($CZ11="Gjesteforsker",Tabeller!N$72*P11,0)+IF($CZ11="Postdoktor / forsker",Tabeller!N$73*P11,0)+IF($CZ11="Stipendiat",Tabeller!N$74*P11,0)+IF($CZ11="Forsker (rundsum)",Tabeller!N$71*P11,0)+IF($CZ11="Vit.ass",Tabeller!N$75*P11,0))/12)</f>
        <v>0</v>
      </c>
      <c r="DG11" s="6">
        <f>-((IF($CZ11="Teknisk/adm. bistand/Feltassistent",IF(Budsjett_FL!AX11*(1+Tabeller!$I$76)&gt;Tabeller!O$69,Tabeller!O$69,Budsjett_FL!AX11*(1+Tabeller!$I$76)),0))+(IF($CZ11="Forsker - professor",Tabeller!O$69*Q11,0)+IF($CZ11="Prosjektleder/adm.leder",Tabeller!O$68*Q11,0)+IF($CZ11="Forsker - 1.aman.",Tabeller!O$70*Q11,0)+IF($CZ11="Gjesteforsker",Tabeller!O$72*Q11,0)+IF($CZ11="Postdoktor / forsker",Tabeller!O$73*Q11,0)+IF($CZ11="Stipendiat",Tabeller!O$74*Q11,0)+IF($CZ11="Forsker (rundsum)",Tabeller!O$71*Q11,0)+IF($CZ11="Vit.ass",Tabeller!O$75*Q11,0))/12)</f>
        <v>0</v>
      </c>
      <c r="DH11" s="6">
        <f>-((IF($CZ11="Teknisk/adm. bistand/Feltassistent",IF(Budsjett_FL!AY11*(1+Tabeller!$I$76)&gt;Tabeller!P$69,Tabeller!P$69,Budsjett_FL!AY11*(1+Tabeller!$I$76)),0))+(IF($CZ11="Forsker - professor",Tabeller!P$69*R11,0)+IF($CZ11="Prosjektleder/adm.leder",Tabeller!P$68*R11,0)+IF($CZ11="Forsker - 1.aman.",Tabeller!P$70*R11,0)+IF($CZ11="Gjesteforsker",Tabeller!P$72*R11,0)+IF($CZ11="Postdoktor / forsker",Tabeller!P$73*R11,0)+IF($CZ11="Stipendiat",Tabeller!P$74*R11,0)+IF($CZ11="Forsker (rundsum)",Tabeller!P$71*R11,0)+IF($CZ11="Vit.ass",Tabeller!P$75*R11,0))/12)</f>
        <v>0</v>
      </c>
      <c r="DI11" s="6">
        <f>-((IF($CZ11="Teknisk/adm. bistand/Feltassistent",IF(Budsjett_FL!AZ11*(1+Tabeller!$I$76)&gt;Tabeller!Q$69,Tabeller!Q$69,Budsjett_FL!AZ11*(1+Tabeller!$I$76)),0))+(IF($CZ11="Forsker - professor",Tabeller!Q$69*S11,0)+IF($CZ11="Prosjektleder/adm.leder",Tabeller!Q$68*S11,0)+IF($CZ11="Forsker - 1.aman.",Tabeller!Q$70*S11,0)+IF($CZ11="Gjesteforsker",Tabeller!Q$72*S11,0)+IF($CZ11="Postdoktor / forsker",Tabeller!Q$73*S11,0)+IF($CZ11="Stipendiat",Tabeller!Q$74*S11,0)+IF($CZ11="Forsker (rundsum)",Tabeller!Q$71*S11,0)+IF($CZ11="Vit.ass",Tabeller!Q$75*S11,0))/12)</f>
        <v>0</v>
      </c>
      <c r="DJ11" s="6">
        <f>-((IF($CZ11="Teknisk/adm. bistand/Feltassistent",IF(Budsjett_FL!BA11*(1+Tabeller!$I$76)&gt;Tabeller!R$69,Tabeller!R$69,Budsjett_FL!BA11*(1+Tabeller!$I$76)),0))+(IF($CZ11="Forsker - professor",Tabeller!R$69*T11,0)+IF($CZ11="Prosjektleder/adm.leder",Tabeller!R$68*T11,0)+IF($CZ11="Forsker - 1.aman.",Tabeller!R$70*T11,0)+IF($CZ11="Gjesteforsker",Tabeller!R$72*T11,0)+IF($CZ11="Postdoktor / forsker",Tabeller!R$73*T11,0)+IF($CZ11="Stipendiat",Tabeller!R$74*T11,0)+IF($CZ11="Forsker (rundsum)",Tabeller!R$71*T11,0)+IF($CZ11="Vit.ass",Tabeller!R$75*T11,0))/12)</f>
        <v>0</v>
      </c>
      <c r="DK11" s="8">
        <f t="shared" si="64"/>
        <v>0</v>
      </c>
      <c r="DM11" s="47">
        <f t="shared" si="65"/>
        <v>0</v>
      </c>
      <c r="DN11" s="6">
        <f t="shared" si="25"/>
        <v>0</v>
      </c>
      <c r="DO11" s="6">
        <f t="shared" si="26"/>
        <v>0</v>
      </c>
      <c r="DP11" s="6">
        <f t="shared" si="27"/>
        <v>0</v>
      </c>
      <c r="DQ11" s="6">
        <f t="shared" si="28"/>
        <v>0</v>
      </c>
      <c r="DR11" s="6">
        <f t="shared" si="29"/>
        <v>0</v>
      </c>
      <c r="DS11" s="6">
        <f t="shared" si="30"/>
        <v>0</v>
      </c>
      <c r="DT11" s="6">
        <f t="shared" si="31"/>
        <v>0</v>
      </c>
      <c r="DU11" s="6">
        <f t="shared" si="32"/>
        <v>0</v>
      </c>
      <c r="DV11" s="6">
        <f t="shared" si="33"/>
        <v>0</v>
      </c>
      <c r="DW11" s="6">
        <f t="shared" si="34"/>
        <v>0</v>
      </c>
      <c r="DX11" s="8">
        <f t="shared" si="78"/>
        <v>0</v>
      </c>
      <c r="DZ11" s="47">
        <f t="shared" si="67"/>
        <v>0</v>
      </c>
      <c r="EA11" s="6">
        <f t="shared" si="35"/>
        <v>0</v>
      </c>
      <c r="EB11" s="6">
        <f t="shared" si="36"/>
        <v>0</v>
      </c>
      <c r="EC11" s="6">
        <f t="shared" si="37"/>
        <v>0</v>
      </c>
      <c r="ED11" s="6">
        <f t="shared" si="38"/>
        <v>0</v>
      </c>
      <c r="EE11" s="6">
        <f t="shared" si="39"/>
        <v>0</v>
      </c>
      <c r="EF11" s="6">
        <f t="shared" si="40"/>
        <v>0</v>
      </c>
      <c r="EG11" s="6">
        <f t="shared" si="41"/>
        <v>0</v>
      </c>
      <c r="EH11" s="6">
        <f t="shared" si="42"/>
        <v>0</v>
      </c>
      <c r="EI11" s="6">
        <f t="shared" si="43"/>
        <v>0</v>
      </c>
      <c r="EJ11" s="6">
        <f t="shared" si="44"/>
        <v>0</v>
      </c>
      <c r="EK11" s="8">
        <f t="shared" si="79"/>
        <v>0</v>
      </c>
      <c r="EM11" s="47">
        <f t="shared" si="69"/>
        <v>0</v>
      </c>
      <c r="EN11" s="6">
        <f t="shared" si="45"/>
        <v>0</v>
      </c>
      <c r="EO11" s="6">
        <f t="shared" si="46"/>
        <v>0</v>
      </c>
      <c r="EP11" s="6">
        <f t="shared" si="47"/>
        <v>0</v>
      </c>
      <c r="EQ11" s="6">
        <f t="shared" si="48"/>
        <v>0</v>
      </c>
      <c r="ER11" s="6">
        <f t="shared" si="49"/>
        <v>0</v>
      </c>
      <c r="ES11" s="6">
        <f t="shared" si="50"/>
        <v>0</v>
      </c>
      <c r="ET11" s="6">
        <f t="shared" si="51"/>
        <v>0</v>
      </c>
      <c r="EU11" s="6">
        <f t="shared" si="52"/>
        <v>0</v>
      </c>
      <c r="EV11" s="6">
        <f t="shared" si="53"/>
        <v>0</v>
      </c>
      <c r="EW11" s="6">
        <f t="shared" si="54"/>
        <v>0</v>
      </c>
      <c r="EX11" s="8">
        <f t="shared" si="80"/>
        <v>0</v>
      </c>
      <c r="FA11" s="47">
        <f t="shared" si="55"/>
        <v>0</v>
      </c>
      <c r="FB11" s="6"/>
      <c r="FC11" s="6"/>
      <c r="FD11" s="6"/>
      <c r="FE11" s="6"/>
      <c r="FF11" s="6"/>
      <c r="FG11" s="6"/>
      <c r="FH11" s="6"/>
      <c r="FI11" s="6"/>
      <c r="FJ11" s="6"/>
      <c r="FK11" s="6"/>
      <c r="FL11" s="8">
        <f t="shared" si="81"/>
        <v>0</v>
      </c>
      <c r="FO11" s="6">
        <f>IFERROR(IF($B11="Teknisk/adm. Bistand",(K11/12)*Tabeller!J$11,(K11/12)*Tabeller!J$10),0)</f>
        <v>0</v>
      </c>
      <c r="FP11" s="6">
        <f>IFERROR(IF($B11="Teknisk/adm. Bistand",(L11/12)*Tabeller!K$11,(L11/12)*Tabeller!K$10),0)</f>
        <v>0</v>
      </c>
      <c r="FQ11" s="6">
        <f>IFERROR(IF($B11="Teknisk/adm. Bistand",(M11/12)*Tabeller!L$11,(M11/12)*Tabeller!L$10),0)</f>
        <v>0</v>
      </c>
      <c r="FR11" s="6">
        <f>IFERROR(IF($B11="Teknisk/adm. Bistand",(N11/12)*Tabeller!M$11,(N11/12)*Tabeller!M$10),0)</f>
        <v>0</v>
      </c>
      <c r="FS11" s="6">
        <f>IFERROR(IF($B11="Teknisk/adm. Bistand",(O11/12)*Tabeller!N$11,(O11/12)*Tabeller!N$10),0)</f>
        <v>0</v>
      </c>
      <c r="FT11" s="6">
        <f>IFERROR(IF($B11="Teknisk/adm. Bistand",(P11/12)*Tabeller!O$11,(P11/12)*Tabeller!O$10),0)</f>
        <v>0</v>
      </c>
      <c r="FU11" s="6">
        <f>IFERROR(IF($B11="Teknisk/adm. Bistand",(Q11/12)*Tabeller!P$11,(Q11/12)*Tabeller!P$10),0)</f>
        <v>0</v>
      </c>
      <c r="FV11" s="6">
        <f>IFERROR(IF($B11="Teknisk/adm. Bistand",(R11/12)*Tabeller!Q$11,(R11/12)*Tabeller!Q$10),0)</f>
        <v>0</v>
      </c>
      <c r="FW11" s="6">
        <f>IFERROR(IF($B11="Teknisk/adm. Bistand",(S11/12)*Tabeller!R$11,(S11/12)*Tabeller!R$10),0)</f>
        <v>0</v>
      </c>
      <c r="FX11" s="6">
        <f>IFERROR(IF($B11="Teknisk/adm. Bistand",(T11/12)*Tabeller!S$11,(T11/12)*Tabeller!S$10),0)</f>
        <v>0</v>
      </c>
    </row>
    <row r="12" spans="1:180" ht="15" x14ac:dyDescent="0.25">
      <c r="B12" s="511"/>
      <c r="C12" s="422">
        <f>IF(Registrering!$B$28="Fast beløp",0,IF(Registrering!$B$28="Sats for ekst. fin. overhead",0,DK12))</f>
        <v>0</v>
      </c>
      <c r="D12" s="422">
        <f t="shared" ref="D12" si="82">SUM(AR12:BA12)</f>
        <v>0</v>
      </c>
      <c r="E12" s="422">
        <f t="shared" ref="E12" si="83">IFERROR(SUM(BC12:BL12),0)</f>
        <v>0</v>
      </c>
      <c r="F12" s="422">
        <f t="shared" ref="F12" si="84">SUM(D12:E12)</f>
        <v>0</v>
      </c>
      <c r="G12" s="58">
        <f t="shared" ref="G12" si="85">SUM(K12:T12)/12</f>
        <v>0</v>
      </c>
      <c r="H12" s="595"/>
      <c r="I12" s="598"/>
      <c r="J12" s="604"/>
      <c r="K12" s="605"/>
      <c r="L12" s="605"/>
      <c r="M12" s="605"/>
      <c r="N12" s="605"/>
      <c r="O12" s="605"/>
      <c r="P12" s="605"/>
      <c r="Q12" s="605"/>
      <c r="R12" s="605"/>
      <c r="S12" s="597"/>
      <c r="T12" s="597"/>
      <c r="AG12" s="6">
        <f t="shared" ref="AG12" si="86">I12</f>
        <v>0</v>
      </c>
      <c r="AH12" s="6">
        <f>AG12*Tabeller!$I$49</f>
        <v>0</v>
      </c>
      <c r="AI12" s="6">
        <f t="shared" ref="AI12" si="87">IF(AG12&gt;0,(AH12-400)/52*47,0)</f>
        <v>0</v>
      </c>
      <c r="AJ12" s="88">
        <f>AI12*Tabeller!$H$40</f>
        <v>0</v>
      </c>
      <c r="AK12" s="6">
        <f>SUM(AI12:AJ12,AL12)*Tabeller!$H$42</f>
        <v>0</v>
      </c>
      <c r="AL12" s="6">
        <f>AH12*Tabeller!$H$41</f>
        <v>0</v>
      </c>
      <c r="AM12" s="6">
        <f t="shared" ref="AM12" si="88">SUM(AI12:AL12)</f>
        <v>0</v>
      </c>
      <c r="AN12" s="6">
        <f>AM12+(IF(B12="Teknisk adm bistand",Registrering!$E$51,Registrering!$B$51))</f>
        <v>0</v>
      </c>
      <c r="AO12" s="6">
        <f>AN12/Tabeller!$H$5</f>
        <v>0</v>
      </c>
      <c r="AP12" s="30"/>
      <c r="AR12" s="6">
        <f>((K12*Budsjett_FL!$AM12))/12</f>
        <v>0</v>
      </c>
      <c r="AS12" s="6">
        <f>((L12*Budsjett_FL!$AM12)*(Tabeller!J$49))/12</f>
        <v>0</v>
      </c>
      <c r="AT12" s="6">
        <f>((M12*Budsjett_FL!$AM12)*(Tabeller!K$49))/12</f>
        <v>0</v>
      </c>
      <c r="AU12" s="6">
        <f>((N12*Budsjett_FL!$AM12)*(Tabeller!L$49))/12</f>
        <v>0</v>
      </c>
      <c r="AV12" s="6">
        <f>((O12*Budsjett_FL!$AM12)*(Tabeller!M$49))/12</f>
        <v>0</v>
      </c>
      <c r="AW12" s="6">
        <f>((P12*Budsjett_FL!$AM12)*(Tabeller!N$49))/12</f>
        <v>0</v>
      </c>
      <c r="AX12" s="6">
        <f>((Q12*Budsjett_FL!$AM12)*(Tabeller!O$49))/12</f>
        <v>0</v>
      </c>
      <c r="AY12" s="6">
        <f>((R12*Budsjett_FL!$AM12)*(Tabeller!P$49))/12</f>
        <v>0</v>
      </c>
      <c r="AZ12" s="6">
        <f>((S12*Budsjett_FL!$AM12)*(Tabeller!Q$49))/12</f>
        <v>0</v>
      </c>
      <c r="BA12" s="6">
        <f>((T12*Budsjett_FL!$AM12)*(Tabeller!R$49))/12</f>
        <v>0</v>
      </c>
      <c r="BC12" s="6">
        <f t="shared" si="13"/>
        <v>0</v>
      </c>
      <c r="BD12" s="6">
        <f t="shared" si="14"/>
        <v>0</v>
      </c>
      <c r="BE12" s="6">
        <f t="shared" si="15"/>
        <v>0</v>
      </c>
      <c r="BF12" s="6">
        <f t="shared" si="16"/>
        <v>0</v>
      </c>
      <c r="BG12" s="6">
        <f t="shared" si="17"/>
        <v>0</v>
      </c>
      <c r="BH12" s="6">
        <f t="shared" si="18"/>
        <v>0</v>
      </c>
      <c r="BI12" s="6">
        <f t="shared" si="19"/>
        <v>0</v>
      </c>
      <c r="BJ12" s="6">
        <f t="shared" si="20"/>
        <v>0</v>
      </c>
      <c r="BK12" s="6">
        <f t="shared" si="21"/>
        <v>0</v>
      </c>
      <c r="BL12" s="6">
        <f t="shared" si="22"/>
        <v>0</v>
      </c>
      <c r="BO12" s="6">
        <f>IFERROR(IF($E$83=$E$82,AR12*$E$83,AR12*Budsjett_FL!$E$82),0)</f>
        <v>0</v>
      </c>
      <c r="BP12" s="6">
        <f>IFERROR(IF($E$83=$E$82,AS12*$E$83,AS12*Budsjett_FL!$E$82),0)</f>
        <v>0</v>
      </c>
      <c r="BQ12" s="6">
        <f>IFERROR(IF($E$83=$E$82,AT12*$E$83,AT12*Budsjett_FL!$E$82),0)</f>
        <v>0</v>
      </c>
      <c r="BR12" s="6">
        <f>IFERROR(IF($E$83=$E$82,AU12*$E$83,AU12*Budsjett_FL!$E$82),0)</f>
        <v>0</v>
      </c>
      <c r="BS12" s="6">
        <f>IFERROR(IF($E$83=$E$82,AV12*$E$83,AV12*Budsjett_FL!$E$82),0)</f>
        <v>0</v>
      </c>
      <c r="BT12" s="6">
        <f>IFERROR(IF($E$83=$E$82,AW12*$E$83,AW12*Budsjett_FL!$E$82),0)</f>
        <v>0</v>
      </c>
      <c r="BU12" s="6">
        <f>IFERROR(IF($E$83=$E$82,AX12*$E$83,AX12*Budsjett_FL!$E$82),0)</f>
        <v>0</v>
      </c>
      <c r="BV12" s="6">
        <f>IFERROR(IF($E$83=$E$82,AY12*$E$83,AY12*Budsjett_FL!$E$82),0)</f>
        <v>0</v>
      </c>
      <c r="BW12" s="6">
        <f>IFERROR(IF($E$83=$E$82,AZ12*$E$83,AZ12*Budsjett_FL!$E$82),0)</f>
        <v>0</v>
      </c>
      <c r="BX12" s="6">
        <f>IFERROR(IF($E$83=$E$82,BA12*$E$83,BA12*Budsjett_FL!$E$82),0)</f>
        <v>0</v>
      </c>
      <c r="CA12" s="6">
        <f t="shared" ref="CA12" si="89">BC12-BO12</f>
        <v>0</v>
      </c>
      <c r="CB12" s="6">
        <f t="shared" ref="CB12" si="90">BD12-BP12</f>
        <v>0</v>
      </c>
      <c r="CC12" s="6">
        <f t="shared" ref="CC12" si="91">BE12-BQ12</f>
        <v>0</v>
      </c>
      <c r="CD12" s="6">
        <f t="shared" ref="CD12" si="92">BF12-BR12</f>
        <v>0</v>
      </c>
      <c r="CE12" s="6">
        <f t="shared" ref="CE12" si="93">BG12-BS12</f>
        <v>0</v>
      </c>
      <c r="CF12" s="6">
        <f t="shared" ref="CF12" si="94">BH12-BT12</f>
        <v>0</v>
      </c>
      <c r="CG12" s="6">
        <f t="shared" ref="CG12" si="95">BI12-BU12</f>
        <v>0</v>
      </c>
      <c r="CH12" s="6">
        <f t="shared" ref="CH12" si="96">BJ12-BV12</f>
        <v>0</v>
      </c>
      <c r="CI12" s="6">
        <f t="shared" ref="CI12" si="97">BK12-BW12</f>
        <v>0</v>
      </c>
      <c r="CJ12" s="6">
        <f t="shared" ref="CJ12" si="98">BL12-BX12</f>
        <v>0</v>
      </c>
      <c r="CL12" s="47">
        <f t="shared" ref="CL12" si="99">B12</f>
        <v>0</v>
      </c>
      <c r="CM12" s="6">
        <f>-((IF($CL12="Teknisk/adm. bistand/Feltassistent",Budsjett_FL!AR12*(1+Tabeller!$I$76),0))+(IF($CL12="Forsker - professor",Tabeller!I$69*K12,0)+IF($CL12="Prosjektleder/adm.leder",Tabeller!I$68*K12,0)+IF($CL12="Forsker - 1.aman.",Tabeller!I$70*K12,0)+IF($CL12="Gjesteforsker",Tabeller!I$72*K12,0)+IF($CL12="Postdoktor / forsker",Tabeller!I$73*K12,0)+IF($CL12="Stipendiat",Tabeller!I$74*K12,0)+IF($CL12="Forsker (rundsum)",Tabeller!I$71*K12,0)+IF($CL12="Vit.ass",Tabeller!I$75*K12,0))/12)</f>
        <v>0</v>
      </c>
      <c r="CN12" s="6">
        <f>-((IF($CL12="Teknisk/adm. bistand/Feltassistent",Budsjett_FL!AS12*(1+Tabeller!$I$76),0))+(IF($CL12="Forsker - professor",Tabeller!J$69*L12,0)+IF($CL12="Prosjektleder/adm.leder",Tabeller!J$68*L12,0)+IF($CL12="Forsker - 1.aman.",Tabeller!J$70*L12,0)+IF($CL12="Gjesteforsker",Tabeller!J$72*L12,0)+IF($CL12="Postdoktor / forsker",Tabeller!J$73*L12,0)+IF($CL12="Stipendiat",Tabeller!J$74*L12,0)+IF($CL12="Forsker (rundsum)",Tabeller!J$71*L12,0)+IF($CL12="Vit.ass",Tabeller!J$75*L12,0))/12)</f>
        <v>0</v>
      </c>
      <c r="CO12" s="6">
        <f>-((IF($CL12="Teknisk/adm. bistand/Feltassistent",Budsjett_FL!AT12*(1+Tabeller!$I$76),0))+(IF($CL12="Forsker - professor",Tabeller!K$69*M12,0)+IF($CL12="Prosjektleder/adm.leder",Tabeller!K$68*M12,0)+IF($CL12="Forsker - 1.aman.",Tabeller!K$70*M12,0)+IF($CL12="Gjesteforsker",Tabeller!K$72*M12,0)+IF($CL12="Postdoktor / forsker",Tabeller!K$73*M12,0)+IF($CL12="Stipendiat",Tabeller!K$74*M12,0)+IF($CL12="Forsker (rundsum)",Tabeller!K$71*M12,0)+IF($CL12="Vit.ass",Tabeller!K$75*M12,0))/12)</f>
        <v>0</v>
      </c>
      <c r="CP12" s="6">
        <f>-((IF($CL12="Teknisk/adm. bistand/Feltassistent",Budsjett_FL!AU12*(1+Tabeller!$I$76),0))+(IF($CL12="Forsker - professor",Tabeller!L$69*N12,0)+IF($CL12="Prosjektleder/adm.leder",Tabeller!L$68*N12,0)+IF($CL12="Forsker - 1.aman.",Tabeller!L$70*N12,0)+IF($CL12="Gjesteforsker",Tabeller!L$72*N12,0)+IF($CL12="Postdoktor / forsker",Tabeller!L$73*N12,0)+IF($CL12="Stipendiat",Tabeller!L$74*N12,0)+IF($CL12="Forsker (rundsum)",Tabeller!L$71*N12,0)+IF($CL12="Vit.ass",Tabeller!L$75*N12,0))/12)</f>
        <v>0</v>
      </c>
      <c r="CQ12" s="6">
        <f>-((IF($CL12="Teknisk/adm. bistand/Feltassistent",Budsjett_FL!AV12*(1+Tabeller!$I$76),0))+(IF($CL12="Forsker - professor",Tabeller!M$69*O12,0)+IF($CL12="Prosjektleder/adm.leder",Tabeller!M$68*O12,0)+IF($CL12="Forsker - 1.aman.",Tabeller!M$70*O12,0)+IF($CL12="Gjesteforsker",Tabeller!M$72*O12,0)+IF($CL12="Postdoktor / forsker",Tabeller!M$73*O12,0)+IF($CL12="Stipendiat",Tabeller!M$74*O12,0)+IF($CL12="Forsker (rundsum)",Tabeller!M$71*O12,0)+IF($CL12="Vit.ass",Tabeller!M$75*O12,0))/12)</f>
        <v>0</v>
      </c>
      <c r="CR12" s="6">
        <f>-((IF($CL12="Teknisk/adm. bistand/Feltassistent",Budsjett_FL!AW12*(1+Tabeller!$I$76),0))+(IF($CL12="Forsker - professor",Tabeller!N$69*P12,0)+IF($CL12="Prosjektleder/adm.leder",Tabeller!N$68*P12,0)+IF($CL12="Forsker - 1.aman.",Tabeller!N$70*P12,0)+IF($CL12="Gjesteforsker",Tabeller!N$72*P12,0)+IF($CL12="Postdoktor / forsker",Tabeller!N$73*P12,0)+IF($CL12="Stipendiat",Tabeller!N$74*P12,0)+IF($CL12="Forsker (rundsum)",Tabeller!N$71*P12,0)+IF($CL12="Vit.ass",Tabeller!N$75*P12,0))/12)</f>
        <v>0</v>
      </c>
      <c r="CS12" s="6">
        <f>-((IF($CL12="Teknisk/adm. bistand/Feltassistent",Budsjett_FL!AX12*(1+Tabeller!$I$76),0))+(IF($CL12="Forsker - professor",Tabeller!O$69*Q12,0)+IF($CL12="Prosjektleder/adm.leder",Tabeller!O$68*Q12,0)+IF($CL12="Forsker - 1.aman.",Tabeller!O$70*Q12,0)+IF($CL12="Gjesteforsker",Tabeller!O$72*Q12,0)+IF($CL12="Postdoktor / forsker",Tabeller!O$73*Q12,0)+IF($CL12="Stipendiat",Tabeller!O$74*Q12,0)+IF($CL12="Forsker (rundsum)",Tabeller!O$71*Q12,0)+IF($CL12="Vit.ass",Tabeller!O$75*Q12,0))/12)</f>
        <v>0</v>
      </c>
      <c r="CT12" s="6">
        <f>-((IF($CL12="Teknisk/adm. bistand/Feltassistent",Budsjett_FL!AY12*(1+Tabeller!$I$76),0))+(IF($CL12="Forsker - professor",Tabeller!P$69*R12,0)+IF($CL12="Prosjektleder/adm.leder",Tabeller!P$68*R12,0)+IF($CL12="Forsker - 1.aman.",Tabeller!P$70*R12,0)+IF($CL12="Gjesteforsker",Tabeller!P$72*R12,0)+IF($CL12="Postdoktor / forsker",Tabeller!P$73*R12,0)+IF($CL12="Stipendiat",Tabeller!P$74*R12,0)+IF($CL12="Forsker (rundsum)",Tabeller!P$71*R12,0)+IF($CL12="Vit.ass",Tabeller!P$75*R12,0))/12)</f>
        <v>0</v>
      </c>
      <c r="CU12" s="6">
        <f>-((IF($CL12="Teknisk/adm. bistand/Feltassistent",Budsjett_FL!AZ12*(1+Tabeller!$I$76),0))+(IF($CL12="Forsker - professor",Tabeller!Q$69*S12,0)+IF($CL12="Prosjektleder/adm.leder",Tabeller!Q$68*S12,0)+IF($CL12="Forsker - 1.aman.",Tabeller!Q$70*S12,0)+IF($CL12="Gjesteforsker",Tabeller!Q$72*S12,0)+IF($CL12="Postdoktor / forsker",Tabeller!Q$73*S12,0)+IF($CL12="Stipendiat",Tabeller!Q$74*S12,0)+IF($CL12="Forsker (rundsum)",Tabeller!Q$71*S12,0)+IF($CL12="Vit.ass",Tabeller!Q$75*S12,0))/12)</f>
        <v>0</v>
      </c>
      <c r="CV12" s="6">
        <f>-((IF($CL12="Teknisk/adm. bistand/Feltassistent",Budsjett_FL!BA12*(1+Tabeller!$I$76),0))+(IF($CL12="Forsker - professor",Tabeller!R$69*T12,0)+IF($CL12="Prosjektleder/adm.leder",Tabeller!R$68*T12,0)+IF($CL12="Forsker - 1.aman.",Tabeller!R$70*T12,0)+IF($CL12="Gjesteforsker",Tabeller!R$72*T12,0)+IF($CL12="Postdoktor / forsker",Tabeller!R$73*T12,0)+IF($CL12="Stipendiat",Tabeller!R$74*T12,0)+IF($CL12="Forsker (rundsum)",Tabeller!R$71*T12,0)+IF($CL12="Vit.ass",Tabeller!R$75*T12,0))/12)</f>
        <v>0</v>
      </c>
      <c r="CW12" s="8">
        <f t="shared" ref="CW12" si="100">SUM(CM12:CV12)</f>
        <v>0</v>
      </c>
      <c r="CZ12" s="47">
        <f t="shared" ref="CZ12" si="101">CL12</f>
        <v>0</v>
      </c>
      <c r="DA12" s="6">
        <f>-((IF($CZ12="Teknisk/adm. bistand/Feltassistent",IF(Budsjett_FL!AR12*(1+Tabeller!$I$76)&gt;Tabeller!I$69,Tabeller!I$69,Budsjett_FL!AR12*(1+Tabeller!$I$76)),0))+(IF($CZ12="Forsker - professor",Tabeller!I$69*K12,0)+IF($CZ12="Prosjektleder/adm.leder",Tabeller!I$68*K12,0)+IF($CZ12="Forsker - 1.aman.",Tabeller!I$70*K12,0)+IF($CZ12="Gjesteforsker",Tabeller!I$72*K12,0)+IF($CZ12="Postdoktor / forsker",Tabeller!I$73*K12,0)+IF($CZ12="Stipendiat",Tabeller!I$74*K12,0)+IF($CZ12="Forsker (rundsum)",Tabeller!I$71*K12,0)+IF($CZ12="Vit.ass",Tabeller!I$75*K12,0))/12)</f>
        <v>0</v>
      </c>
      <c r="DB12" s="6">
        <f>-((IF($CZ12="Teknisk/adm. bistand/Feltassistent",IF(Budsjett_FL!AS12*(1+Tabeller!$I$76)&gt;Tabeller!J$69,Tabeller!J$69,Budsjett_FL!AS12*(1+Tabeller!$I$76)),0))+(IF($CZ12="Forsker - professor",Tabeller!J$69*L12,0)+IF($CZ12="Prosjektleder/adm.leder",Tabeller!J$68*L12,0)+IF($CZ12="Forsker - 1.aman.",Tabeller!J$70*L12,0)+IF($CZ12="Gjesteforsker",Tabeller!J$72*L12,0)+IF($CZ12="Postdoktor / forsker",Tabeller!J$73*L12,0)+IF($CZ12="Stipendiat",Tabeller!J$74*L12,0)+IF($CZ12="Forsker (rundsum)",Tabeller!J$71*L12,0)+IF($CZ12="Vit.ass",Tabeller!J$75*L12,0))/12)</f>
        <v>0</v>
      </c>
      <c r="DC12" s="6">
        <f>-((IF($CZ12="Teknisk/adm. bistand/Feltassistent",IF(Budsjett_FL!AT12*(1+Tabeller!$I$76)&gt;Tabeller!K$69,Tabeller!K$69,Budsjett_FL!AT12*(1+Tabeller!$I$76)),0))+(IF($CZ12="Forsker - professor",Tabeller!K$69*M12,0)+IF($CZ12="Prosjektleder/adm.leder",Tabeller!K$68*M12,0)+IF($CZ12="Forsker - 1.aman.",Tabeller!K$70*M12,0)+IF($CZ12="Gjesteforsker",Tabeller!K$72*M12,0)+IF($CZ12="Postdoktor / forsker",Tabeller!K$73*M12,0)+IF($CZ12="Stipendiat",Tabeller!K$74*M12,0)+IF($CZ12="Forsker (rundsum)",Tabeller!K$71*M12,0)+IF($CZ12="Vit.ass",Tabeller!K$75*M12,0))/12)</f>
        <v>0</v>
      </c>
      <c r="DD12" s="6">
        <f>-((IF($CZ12="Teknisk/adm. bistand/Feltassistent",IF(Budsjett_FL!AU12*(1+Tabeller!$I$76)&gt;Tabeller!L$69,Tabeller!L$69,Budsjett_FL!AU12*(1+Tabeller!$I$76)),0))+(IF($CZ12="Forsker - professor",Tabeller!L$69*N12,0)+IF($CZ12="Prosjektleder/adm.leder",Tabeller!L$68*N12,0)+IF($CZ12="Forsker - 1.aman.",Tabeller!L$70*N12,0)+IF($CZ12="Gjesteforsker",Tabeller!L$72*N12,0)+IF($CZ12="Postdoktor / forsker",Tabeller!L$73*N12,0)+IF($CZ12="Stipendiat",Tabeller!L$74*N12,0)+IF($CZ12="Forsker (rundsum)",Tabeller!L$71*N12,0)+IF($CZ12="Vit.ass",Tabeller!L$75*N12,0))/12)</f>
        <v>0</v>
      </c>
      <c r="DE12" s="6">
        <f>-((IF($CZ12="Teknisk/adm. bistand/Feltassistent",IF(Budsjett_FL!AV12*(1+Tabeller!$I$76)&gt;Tabeller!M$69,Tabeller!M$69,Budsjett_FL!AV12*(1+Tabeller!$I$76)),0))+(IF($CZ12="Forsker - professor",Tabeller!M$69*O12,0)+IF($CZ12="Prosjektleder/adm.leder",Tabeller!M$68*O12,0)+IF($CZ12="Forsker - 1.aman.",Tabeller!M$70*O12,0)+IF($CZ12="Gjesteforsker",Tabeller!M$72*O12,0)+IF($CZ12="Postdoktor / forsker",Tabeller!M$73*O12,0)+IF($CZ12="Stipendiat",Tabeller!M$74*O12,0)+IF($CZ12="Forsker (rundsum)",Tabeller!M$71*O12,0)+IF($CZ12="Vit.ass",Tabeller!M$75*O12,0))/12)</f>
        <v>0</v>
      </c>
      <c r="DF12" s="6">
        <f>-((IF($CZ12="Teknisk/adm. bistand/Feltassistent",IF(Budsjett_FL!AW12*(1+Tabeller!$I$76)&gt;Tabeller!N$69,Tabeller!N$69,Budsjett_FL!AW12*(1+Tabeller!$I$76)),0))+(IF($CZ12="Forsker - professor",Tabeller!N$69*P12,0)+IF($CZ12="Prosjektleder/adm.leder",Tabeller!N$68*P12,0)+IF($CZ12="Forsker - 1.aman.",Tabeller!N$70*P12,0)+IF($CZ12="Gjesteforsker",Tabeller!N$72*P12,0)+IF($CZ12="Postdoktor / forsker",Tabeller!N$73*P12,0)+IF($CZ12="Stipendiat",Tabeller!N$74*P12,0)+IF($CZ12="Forsker (rundsum)",Tabeller!N$71*P12,0)+IF($CZ12="Vit.ass",Tabeller!N$75*P12,0))/12)</f>
        <v>0</v>
      </c>
      <c r="DG12" s="6">
        <f>-((IF($CZ12="Teknisk/adm. bistand/Feltassistent",IF(Budsjett_FL!AX12*(1+Tabeller!$I$76)&gt;Tabeller!O$69,Tabeller!O$69,Budsjett_FL!AX12*(1+Tabeller!$I$76)),0))+(IF($CZ12="Forsker - professor",Tabeller!O$69*Q12,0)+IF($CZ12="Prosjektleder/adm.leder",Tabeller!O$68*Q12,0)+IF($CZ12="Forsker - 1.aman.",Tabeller!O$70*Q12,0)+IF($CZ12="Gjesteforsker",Tabeller!O$72*Q12,0)+IF($CZ12="Postdoktor / forsker",Tabeller!O$73*Q12,0)+IF($CZ12="Stipendiat",Tabeller!O$74*Q12,0)+IF($CZ12="Forsker (rundsum)",Tabeller!O$71*Q12,0)+IF($CZ12="Vit.ass",Tabeller!O$75*Q12,0))/12)</f>
        <v>0</v>
      </c>
      <c r="DH12" s="6">
        <f>-((IF($CZ12="Teknisk/adm. bistand/Feltassistent",IF(Budsjett_FL!AY12*(1+Tabeller!$I$76)&gt;Tabeller!P$69,Tabeller!P$69,Budsjett_FL!AY12*(1+Tabeller!$I$76)),0))+(IF($CZ12="Forsker - professor",Tabeller!P$69*R12,0)+IF($CZ12="Prosjektleder/adm.leder",Tabeller!P$68*R12,0)+IF($CZ12="Forsker - 1.aman.",Tabeller!P$70*R12,0)+IF($CZ12="Gjesteforsker",Tabeller!P$72*R12,0)+IF($CZ12="Postdoktor / forsker",Tabeller!P$73*R12,0)+IF($CZ12="Stipendiat",Tabeller!P$74*R12,0)+IF($CZ12="Forsker (rundsum)",Tabeller!P$71*R12,0)+IF($CZ12="Vit.ass",Tabeller!P$75*R12,0))/12)</f>
        <v>0</v>
      </c>
      <c r="DI12" s="6">
        <f>-((IF($CZ12="Teknisk/adm. bistand/Feltassistent",IF(Budsjett_FL!AZ12*(1+Tabeller!$I$76)&gt;Tabeller!Q$69,Tabeller!Q$69,Budsjett_FL!AZ12*(1+Tabeller!$I$76)),0))+(IF($CZ12="Forsker - professor",Tabeller!Q$69*S12,0)+IF($CZ12="Prosjektleder/adm.leder",Tabeller!Q$68*S12,0)+IF($CZ12="Forsker - 1.aman.",Tabeller!Q$70*S12,0)+IF($CZ12="Gjesteforsker",Tabeller!Q$72*S12,0)+IF($CZ12="Postdoktor / forsker",Tabeller!Q$73*S12,0)+IF($CZ12="Stipendiat",Tabeller!Q$74*S12,0)+IF($CZ12="Forsker (rundsum)",Tabeller!Q$71*S12,0)+IF($CZ12="Vit.ass",Tabeller!Q$75*S12,0))/12)</f>
        <v>0</v>
      </c>
      <c r="DJ12" s="6">
        <f>-((IF($CZ12="Teknisk/adm. bistand/Feltassistent",IF(Budsjett_FL!BA12*(1+Tabeller!$I$76)&gt;Tabeller!R$69,Tabeller!R$69,Budsjett_FL!BA12*(1+Tabeller!$I$76)),0))+(IF($CZ12="Forsker - professor",Tabeller!R$69*T12,0)+IF($CZ12="Prosjektleder/adm.leder",Tabeller!R$68*T12,0)+IF($CZ12="Forsker - 1.aman.",Tabeller!R$70*T12,0)+IF($CZ12="Gjesteforsker",Tabeller!R$72*T12,0)+IF($CZ12="Postdoktor / forsker",Tabeller!R$73*T12,0)+IF($CZ12="Stipendiat",Tabeller!R$74*T12,0)+IF($CZ12="Forsker (rundsum)",Tabeller!R$71*T12,0)+IF($CZ12="Vit.ass",Tabeller!R$75*T12,0))/12)</f>
        <v>0</v>
      </c>
      <c r="DK12" s="8">
        <f t="shared" ref="DK12" si="102">SUM(DA12:DJ12)</f>
        <v>0</v>
      </c>
      <c r="DM12" s="47">
        <f t="shared" ref="DM12" si="103">CZ12</f>
        <v>0</v>
      </c>
      <c r="DN12" s="6">
        <f t="shared" ref="DN12" si="104">IF($H12=$DM$1,CM12,0)</f>
        <v>0</v>
      </c>
      <c r="DO12" s="6">
        <f t="shared" ref="DO12" si="105">IF($H12=$DM$1,CN12,0)</f>
        <v>0</v>
      </c>
      <c r="DP12" s="6">
        <f t="shared" ref="DP12" si="106">IF($H12=$DM$1,CO12,0)</f>
        <v>0</v>
      </c>
      <c r="DQ12" s="6">
        <f t="shared" ref="DQ12" si="107">IF($H12=$DM$1,CP12,0)</f>
        <v>0</v>
      </c>
      <c r="DR12" s="6">
        <f t="shared" ref="DR12" si="108">IF($H12=$DM$1,CQ12,0)</f>
        <v>0</v>
      </c>
      <c r="DS12" s="6">
        <f t="shared" ref="DS12" si="109">IF($H12=$DM$1,CR12,0)</f>
        <v>0</v>
      </c>
      <c r="DT12" s="6">
        <f t="shared" ref="DT12" si="110">IF($H12=$DM$1,CS12,0)</f>
        <v>0</v>
      </c>
      <c r="DU12" s="6">
        <f t="shared" ref="DU12" si="111">IF($H12=$DM$1,CT12,0)</f>
        <v>0</v>
      </c>
      <c r="DV12" s="6">
        <f t="shared" ref="DV12" si="112">IF($H12=$DM$1,CU12,0)</f>
        <v>0</v>
      </c>
      <c r="DW12" s="6">
        <f t="shared" ref="DW12" si="113">IF($H12=$DM$1,CV12,0)</f>
        <v>0</v>
      </c>
      <c r="DX12" s="8">
        <f t="shared" ref="DX12" si="114">SUM(DN12:DW12)</f>
        <v>0</v>
      </c>
      <c r="DZ12" s="47">
        <f t="shared" ref="DZ12" si="115">DM12</f>
        <v>0</v>
      </c>
      <c r="EA12" s="6">
        <f t="shared" ref="EA12" si="116">IF($H12=$DZ$1,CM12,0)</f>
        <v>0</v>
      </c>
      <c r="EB12" s="6">
        <f t="shared" ref="EB12" si="117">IF($H12=$DZ$1,CN12,0)</f>
        <v>0</v>
      </c>
      <c r="EC12" s="6">
        <f t="shared" ref="EC12" si="118">IF($H12=$DZ$1,CO12,0)</f>
        <v>0</v>
      </c>
      <c r="ED12" s="6">
        <f t="shared" ref="ED12" si="119">IF($H12=$DZ$1,CP12,0)</f>
        <v>0</v>
      </c>
      <c r="EE12" s="6">
        <f t="shared" ref="EE12" si="120">IF($H12=$DZ$1,CQ12,0)</f>
        <v>0</v>
      </c>
      <c r="EF12" s="6">
        <f t="shared" ref="EF12" si="121">IF($H12=$DZ$1,CR12,0)</f>
        <v>0</v>
      </c>
      <c r="EG12" s="6">
        <f t="shared" ref="EG12" si="122">IF($H12=$DZ$1,CS12,0)</f>
        <v>0</v>
      </c>
      <c r="EH12" s="6">
        <f t="shared" ref="EH12" si="123">IF($H12=$DZ$1,CT12,0)</f>
        <v>0</v>
      </c>
      <c r="EI12" s="6">
        <f t="shared" ref="EI12" si="124">IF($H12=$DZ$1,CU12,0)</f>
        <v>0</v>
      </c>
      <c r="EJ12" s="6">
        <f t="shared" ref="EJ12" si="125">IF($H12=$DZ$1,CV12,0)</f>
        <v>0</v>
      </c>
      <c r="EK12" s="8">
        <f t="shared" ref="EK12" si="126">SUM(EA12:EJ12)</f>
        <v>0</v>
      </c>
      <c r="EM12" s="47">
        <f t="shared" ref="EM12" si="127">DZ12</f>
        <v>0</v>
      </c>
      <c r="EN12" s="6">
        <f t="shared" ref="EN12" si="128">IF($H12=$EM$1,CM12,0)</f>
        <v>0</v>
      </c>
      <c r="EO12" s="6">
        <f t="shared" ref="EO12" si="129">IF($H12=$EM$1,CN12,0)</f>
        <v>0</v>
      </c>
      <c r="EP12" s="6">
        <f t="shared" ref="EP12" si="130">IF($H12=$EM$1,CO12,0)</f>
        <v>0</v>
      </c>
      <c r="EQ12" s="6">
        <f t="shared" ref="EQ12" si="131">IF($H12=$EM$1,CP12,0)</f>
        <v>0</v>
      </c>
      <c r="ER12" s="6">
        <f t="shared" ref="ER12" si="132">IF($H12=$EM$1,CQ12,0)</f>
        <v>0</v>
      </c>
      <c r="ES12" s="6">
        <f t="shared" ref="ES12" si="133">IF($H12=$EM$1,CR12,0)</f>
        <v>0</v>
      </c>
      <c r="ET12" s="6">
        <f t="shared" ref="ET12" si="134">IF($H12=$EM$1,CS12,0)</f>
        <v>0</v>
      </c>
      <c r="EU12" s="6">
        <f t="shared" ref="EU12" si="135">IF($H12=$EM$1,CT12,0)</f>
        <v>0</v>
      </c>
      <c r="EV12" s="6">
        <f t="shared" ref="EV12" si="136">IF($H12=$EM$1,CU12,0)</f>
        <v>0</v>
      </c>
      <c r="EW12" s="6">
        <f t="shared" ref="EW12" si="137">IF($H12=$EM$1,CV12,0)</f>
        <v>0</v>
      </c>
      <c r="EX12" s="8">
        <f t="shared" ref="EX12" si="138">SUM(EN12:EW12)</f>
        <v>0</v>
      </c>
      <c r="FA12" s="47">
        <f t="shared" ref="FA12" si="139">EM12</f>
        <v>0</v>
      </c>
      <c r="FB12" s="6"/>
      <c r="FC12" s="6"/>
      <c r="FD12" s="6"/>
      <c r="FE12" s="6"/>
      <c r="FF12" s="6"/>
      <c r="FG12" s="6"/>
      <c r="FH12" s="6"/>
      <c r="FI12" s="6"/>
      <c r="FJ12" s="6"/>
      <c r="FK12" s="6"/>
      <c r="FL12" s="8">
        <f t="shared" ref="FL12" si="140">SUM(FB12:FK12)</f>
        <v>0</v>
      </c>
      <c r="FO12" s="6">
        <f>IFERROR(IF($B12="Teknisk/adm. Bistand",(K12/12)*Tabeller!J$11,(K12/12)*Tabeller!J$10),0)</f>
        <v>0</v>
      </c>
      <c r="FP12" s="6">
        <f>IFERROR(IF($B12="Teknisk/adm. Bistand",(L12/12)*Tabeller!K$11,(L12/12)*Tabeller!K$10),0)</f>
        <v>0</v>
      </c>
      <c r="FQ12" s="6">
        <f>IFERROR(IF($B12="Teknisk/adm. Bistand",(M12/12)*Tabeller!L$11,(M12/12)*Tabeller!L$10),0)</f>
        <v>0</v>
      </c>
      <c r="FR12" s="6">
        <f>IFERROR(IF($B12="Teknisk/adm. Bistand",(N12/12)*Tabeller!M$11,(N12/12)*Tabeller!M$10),0)</f>
        <v>0</v>
      </c>
      <c r="FS12" s="6">
        <f>IFERROR(IF($B12="Teknisk/adm. Bistand",(O12/12)*Tabeller!N$11,(O12/12)*Tabeller!N$10),0)</f>
        <v>0</v>
      </c>
      <c r="FT12" s="6">
        <f>IFERROR(IF($B12="Teknisk/adm. Bistand",(P12/12)*Tabeller!O$11,(P12/12)*Tabeller!O$10),0)</f>
        <v>0</v>
      </c>
      <c r="FU12" s="6">
        <f>IFERROR(IF($B12="Teknisk/adm. Bistand",(Q12/12)*Tabeller!P$11,(Q12/12)*Tabeller!P$10),0)</f>
        <v>0</v>
      </c>
      <c r="FV12" s="6">
        <f>IFERROR(IF($B12="Teknisk/adm. Bistand",(R12/12)*Tabeller!Q$11,(R12/12)*Tabeller!Q$10),0)</f>
        <v>0</v>
      </c>
      <c r="FW12" s="6">
        <f>IFERROR(IF($B12="Teknisk/adm. Bistand",(S12/12)*Tabeller!R$11,(S12/12)*Tabeller!R$10),0)</f>
        <v>0</v>
      </c>
      <c r="FX12" s="6">
        <f>IFERROR(IF($B12="Teknisk/adm. Bistand",(T12/12)*Tabeller!S$11,(T12/12)*Tabeller!S$10),0)</f>
        <v>0</v>
      </c>
    </row>
    <row r="13" spans="1:180" ht="15" x14ac:dyDescent="0.25">
      <c r="B13" s="12" t="s">
        <v>87</v>
      </c>
      <c r="C13" s="16">
        <f>SUM(C4:C12)</f>
        <v>0</v>
      </c>
      <c r="D13" s="16">
        <f>SUM(D4:D12)</f>
        <v>0</v>
      </c>
      <c r="E13" s="16">
        <f>SUM(E4:E12)</f>
        <v>0</v>
      </c>
      <c r="F13" s="16">
        <f>SUM(F4:F12)</f>
        <v>0</v>
      </c>
      <c r="G13" s="57">
        <f>SUM(G4:G12)</f>
        <v>0</v>
      </c>
      <c r="H13" s="12"/>
      <c r="I13" s="12"/>
      <c r="J13" s="13"/>
      <c r="K13" s="56">
        <f t="shared" ref="K13:T13" si="141">SUM(K4:K12)</f>
        <v>0</v>
      </c>
      <c r="L13" s="56">
        <f t="shared" si="141"/>
        <v>0</v>
      </c>
      <c r="M13" s="56">
        <f t="shared" si="141"/>
        <v>0</v>
      </c>
      <c r="N13" s="56">
        <f t="shared" si="141"/>
        <v>0</v>
      </c>
      <c r="O13" s="56">
        <f t="shared" si="141"/>
        <v>0</v>
      </c>
      <c r="P13" s="56">
        <f t="shared" si="141"/>
        <v>0</v>
      </c>
      <c r="Q13" s="56">
        <f t="shared" si="141"/>
        <v>0</v>
      </c>
      <c r="R13" s="56">
        <f t="shared" si="141"/>
        <v>0</v>
      </c>
      <c r="S13" s="56">
        <f t="shared" si="141"/>
        <v>0</v>
      </c>
      <c r="T13" s="56">
        <f t="shared" si="141"/>
        <v>0</v>
      </c>
      <c r="AJ13" s="89"/>
      <c r="AR13" s="8">
        <f t="shared" ref="AR13:BA13" si="142">SUM(AR4:AR12)</f>
        <v>0</v>
      </c>
      <c r="AS13" s="8">
        <f t="shared" si="142"/>
        <v>0</v>
      </c>
      <c r="AT13" s="8">
        <f t="shared" si="142"/>
        <v>0</v>
      </c>
      <c r="AU13" s="8">
        <f t="shared" si="142"/>
        <v>0</v>
      </c>
      <c r="AV13" s="8">
        <f t="shared" si="142"/>
        <v>0</v>
      </c>
      <c r="AW13" s="8">
        <f t="shared" si="142"/>
        <v>0</v>
      </c>
      <c r="AX13" s="8">
        <f t="shared" si="142"/>
        <v>0</v>
      </c>
      <c r="AY13" s="8">
        <f t="shared" si="142"/>
        <v>0</v>
      </c>
      <c r="AZ13" s="8">
        <f t="shared" si="142"/>
        <v>0</v>
      </c>
      <c r="BA13" s="8">
        <f t="shared" si="142"/>
        <v>0</v>
      </c>
      <c r="BB13" s="30">
        <f>SUM(AR13:BA13)</f>
        <v>0</v>
      </c>
      <c r="BC13" s="8">
        <f t="shared" ref="BC13:BL13" si="143">SUM(BC4:BC12)</f>
        <v>0</v>
      </c>
      <c r="BD13" s="8">
        <f t="shared" si="143"/>
        <v>0</v>
      </c>
      <c r="BE13" s="8">
        <f t="shared" si="143"/>
        <v>0</v>
      </c>
      <c r="BF13" s="8">
        <f t="shared" si="143"/>
        <v>0</v>
      </c>
      <c r="BG13" s="8">
        <f t="shared" si="143"/>
        <v>0</v>
      </c>
      <c r="BH13" s="8">
        <f t="shared" si="143"/>
        <v>0</v>
      </c>
      <c r="BI13" s="8">
        <f t="shared" si="143"/>
        <v>0</v>
      </c>
      <c r="BJ13" s="8">
        <f t="shared" si="143"/>
        <v>0</v>
      </c>
      <c r="BK13" s="8">
        <f t="shared" si="143"/>
        <v>0</v>
      </c>
      <c r="BL13" s="8">
        <f t="shared" si="143"/>
        <v>0</v>
      </c>
      <c r="BM13" s="30">
        <f>SUM(BC13:BL13)</f>
        <v>0</v>
      </c>
      <c r="BO13" s="8">
        <f t="shared" ref="BO13:BX13" si="144">SUM(BO4:BO12)</f>
        <v>0</v>
      </c>
      <c r="BP13" s="8">
        <f t="shared" si="144"/>
        <v>0</v>
      </c>
      <c r="BQ13" s="8">
        <f t="shared" si="144"/>
        <v>0</v>
      </c>
      <c r="BR13" s="8">
        <f t="shared" si="144"/>
        <v>0</v>
      </c>
      <c r="BS13" s="8">
        <f t="shared" si="144"/>
        <v>0</v>
      </c>
      <c r="BT13" s="8">
        <f t="shared" si="144"/>
        <v>0</v>
      </c>
      <c r="BU13" s="8">
        <f t="shared" si="144"/>
        <v>0</v>
      </c>
      <c r="BV13" s="8">
        <f t="shared" si="144"/>
        <v>0</v>
      </c>
      <c r="BW13" s="8">
        <f t="shared" si="144"/>
        <v>0</v>
      </c>
      <c r="BX13" s="8">
        <f t="shared" si="144"/>
        <v>0</v>
      </c>
      <c r="BY13" s="30"/>
      <c r="BZ13" s="30"/>
      <c r="CA13" s="8">
        <f t="shared" ref="CA13:CJ13" si="145">SUM(CA4:CA12)</f>
        <v>0</v>
      </c>
      <c r="CB13" s="8">
        <f t="shared" si="145"/>
        <v>0</v>
      </c>
      <c r="CC13" s="8">
        <f t="shared" si="145"/>
        <v>0</v>
      </c>
      <c r="CD13" s="8">
        <f t="shared" si="145"/>
        <v>0</v>
      </c>
      <c r="CE13" s="8">
        <f t="shared" si="145"/>
        <v>0</v>
      </c>
      <c r="CF13" s="8">
        <f t="shared" si="145"/>
        <v>0</v>
      </c>
      <c r="CG13" s="8">
        <f t="shared" si="145"/>
        <v>0</v>
      </c>
      <c r="CH13" s="8">
        <f t="shared" si="145"/>
        <v>0</v>
      </c>
      <c r="CI13" s="8">
        <f t="shared" si="145"/>
        <v>0</v>
      </c>
      <c r="CJ13" s="8">
        <f t="shared" si="145"/>
        <v>0</v>
      </c>
      <c r="CK13" s="30"/>
      <c r="CM13" s="8">
        <f t="shared" ref="CM13:CV13" si="146">SUM(CM4:CM12)</f>
        <v>0</v>
      </c>
      <c r="CN13" s="8">
        <f t="shared" si="146"/>
        <v>0</v>
      </c>
      <c r="CO13" s="8">
        <f t="shared" si="146"/>
        <v>0</v>
      </c>
      <c r="CP13" s="8">
        <f t="shared" si="146"/>
        <v>0</v>
      </c>
      <c r="CQ13" s="8">
        <f t="shared" si="146"/>
        <v>0</v>
      </c>
      <c r="CR13" s="8">
        <f t="shared" si="146"/>
        <v>0</v>
      </c>
      <c r="CS13" s="8">
        <f t="shared" si="146"/>
        <v>0</v>
      </c>
      <c r="CT13" s="8">
        <f t="shared" si="146"/>
        <v>0</v>
      </c>
      <c r="CU13" s="8">
        <f t="shared" si="146"/>
        <v>0</v>
      </c>
      <c r="CV13" s="8">
        <f t="shared" si="146"/>
        <v>0</v>
      </c>
      <c r="CW13" s="8">
        <f t="shared" si="62"/>
        <v>0</v>
      </c>
      <c r="CZ13" s="47"/>
      <c r="DA13" s="8">
        <f t="shared" ref="DA13:DJ13" si="147">SUM(DA4:DA12)</f>
        <v>0</v>
      </c>
      <c r="DB13" s="8">
        <f t="shared" si="147"/>
        <v>0</v>
      </c>
      <c r="DC13" s="8">
        <f t="shared" si="147"/>
        <v>0</v>
      </c>
      <c r="DD13" s="8">
        <f t="shared" si="147"/>
        <v>0</v>
      </c>
      <c r="DE13" s="8">
        <f t="shared" si="147"/>
        <v>0</v>
      </c>
      <c r="DF13" s="8">
        <f t="shared" si="147"/>
        <v>0</v>
      </c>
      <c r="DG13" s="8">
        <f t="shared" si="147"/>
        <v>0</v>
      </c>
      <c r="DH13" s="8">
        <f t="shared" si="147"/>
        <v>0</v>
      </c>
      <c r="DI13" s="8">
        <f t="shared" si="147"/>
        <v>0</v>
      </c>
      <c r="DJ13" s="8">
        <f t="shared" si="147"/>
        <v>0</v>
      </c>
      <c r="DK13" s="8">
        <f t="shared" si="64"/>
        <v>0</v>
      </c>
      <c r="DM13" s="47">
        <f t="shared" si="65"/>
        <v>0</v>
      </c>
      <c r="DN13" s="8">
        <f t="shared" ref="DN13:DW13" si="148">SUM(DN4:DN12)</f>
        <v>0</v>
      </c>
      <c r="DO13" s="8">
        <f t="shared" si="148"/>
        <v>0</v>
      </c>
      <c r="DP13" s="8">
        <f t="shared" si="148"/>
        <v>0</v>
      </c>
      <c r="DQ13" s="8">
        <f t="shared" si="148"/>
        <v>0</v>
      </c>
      <c r="DR13" s="8">
        <f t="shared" si="148"/>
        <v>0</v>
      </c>
      <c r="DS13" s="8">
        <f t="shared" si="148"/>
        <v>0</v>
      </c>
      <c r="DT13" s="8">
        <f t="shared" si="148"/>
        <v>0</v>
      </c>
      <c r="DU13" s="8">
        <f t="shared" si="148"/>
        <v>0</v>
      </c>
      <c r="DV13" s="8">
        <f t="shared" si="148"/>
        <v>0</v>
      </c>
      <c r="DW13" s="8">
        <f t="shared" si="148"/>
        <v>0</v>
      </c>
      <c r="DX13" s="8">
        <f t="shared" si="66"/>
        <v>0</v>
      </c>
      <c r="DZ13" s="47">
        <f t="shared" si="67"/>
        <v>0</v>
      </c>
      <c r="EA13" s="8">
        <f t="shared" ref="EA13:EJ13" si="149">SUM(EA4:EA12)</f>
        <v>0</v>
      </c>
      <c r="EB13" s="8">
        <f t="shared" si="149"/>
        <v>0</v>
      </c>
      <c r="EC13" s="8">
        <f t="shared" si="149"/>
        <v>0</v>
      </c>
      <c r="ED13" s="8">
        <f t="shared" si="149"/>
        <v>0</v>
      </c>
      <c r="EE13" s="8">
        <f t="shared" si="149"/>
        <v>0</v>
      </c>
      <c r="EF13" s="8">
        <f t="shared" si="149"/>
        <v>0</v>
      </c>
      <c r="EG13" s="8">
        <f t="shared" si="149"/>
        <v>0</v>
      </c>
      <c r="EH13" s="8">
        <f t="shared" si="149"/>
        <v>0</v>
      </c>
      <c r="EI13" s="8">
        <f t="shared" si="149"/>
        <v>0</v>
      </c>
      <c r="EJ13" s="8">
        <f t="shared" si="149"/>
        <v>0</v>
      </c>
      <c r="EK13" s="8">
        <f t="shared" si="68"/>
        <v>0</v>
      </c>
      <c r="EM13" s="47">
        <f t="shared" si="69"/>
        <v>0</v>
      </c>
      <c r="EN13" s="8">
        <f t="shared" ref="EN13:EW13" si="150">SUM(EN4:EN12)</f>
        <v>0</v>
      </c>
      <c r="EO13" s="8">
        <f t="shared" si="150"/>
        <v>0</v>
      </c>
      <c r="EP13" s="8">
        <f t="shared" si="150"/>
        <v>0</v>
      </c>
      <c r="EQ13" s="8">
        <f t="shared" si="150"/>
        <v>0</v>
      </c>
      <c r="ER13" s="8">
        <f t="shared" si="150"/>
        <v>0</v>
      </c>
      <c r="ES13" s="8">
        <f t="shared" si="150"/>
        <v>0</v>
      </c>
      <c r="ET13" s="8">
        <f t="shared" si="150"/>
        <v>0</v>
      </c>
      <c r="EU13" s="8">
        <f t="shared" si="150"/>
        <v>0</v>
      </c>
      <c r="EV13" s="8">
        <f t="shared" si="150"/>
        <v>0</v>
      </c>
      <c r="EW13" s="8">
        <f t="shared" si="150"/>
        <v>0</v>
      </c>
      <c r="EX13" s="8">
        <f t="shared" si="70"/>
        <v>0</v>
      </c>
      <c r="FA13" s="47">
        <f t="shared" si="55"/>
        <v>0</v>
      </c>
      <c r="FB13" s="8">
        <f t="shared" ref="FB13:FK13" si="151">SUM(FB4:FB12)</f>
        <v>0</v>
      </c>
      <c r="FC13" s="8">
        <f t="shared" si="151"/>
        <v>0</v>
      </c>
      <c r="FD13" s="8">
        <f t="shared" si="151"/>
        <v>0</v>
      </c>
      <c r="FE13" s="8">
        <f t="shared" si="151"/>
        <v>0</v>
      </c>
      <c r="FF13" s="8">
        <f t="shared" si="151"/>
        <v>0</v>
      </c>
      <c r="FG13" s="8">
        <f t="shared" si="151"/>
        <v>0</v>
      </c>
      <c r="FH13" s="8">
        <f t="shared" si="151"/>
        <v>0</v>
      </c>
      <c r="FI13" s="8">
        <f t="shared" si="151"/>
        <v>0</v>
      </c>
      <c r="FJ13" s="8">
        <f t="shared" si="151"/>
        <v>0</v>
      </c>
      <c r="FK13" s="8">
        <f t="shared" si="151"/>
        <v>0</v>
      </c>
      <c r="FL13" s="8">
        <f t="shared" si="71"/>
        <v>0</v>
      </c>
      <c r="FO13" s="8">
        <f t="shared" ref="FO13:FX13" si="152">SUM(FO4:FO12)</f>
        <v>0</v>
      </c>
      <c r="FP13" s="8">
        <f t="shared" si="152"/>
        <v>0</v>
      </c>
      <c r="FQ13" s="8">
        <f t="shared" si="152"/>
        <v>0</v>
      </c>
      <c r="FR13" s="8">
        <f t="shared" si="152"/>
        <v>0</v>
      </c>
      <c r="FS13" s="8">
        <f t="shared" si="152"/>
        <v>0</v>
      </c>
      <c r="FT13" s="8">
        <f t="shared" si="152"/>
        <v>0</v>
      </c>
      <c r="FU13" s="8">
        <f t="shared" si="152"/>
        <v>0</v>
      </c>
      <c r="FV13" s="8">
        <f t="shared" si="152"/>
        <v>0</v>
      </c>
      <c r="FW13" s="8">
        <f t="shared" si="152"/>
        <v>0</v>
      </c>
      <c r="FX13" s="8">
        <f t="shared" si="152"/>
        <v>0</v>
      </c>
    </row>
    <row r="14" spans="1:180" ht="21" x14ac:dyDescent="0.35">
      <c r="B14" s="28"/>
      <c r="D14" s="32"/>
      <c r="E14" s="34"/>
      <c r="H14" s="24"/>
      <c r="I14" s="24"/>
      <c r="K14" s="29" t="s">
        <v>88</v>
      </c>
      <c r="AJ14" s="89"/>
      <c r="CZ14" s="47"/>
      <c r="DM14" s="47">
        <f t="shared" si="65"/>
        <v>0</v>
      </c>
      <c r="DZ14" s="47">
        <f t="shared" si="67"/>
        <v>0</v>
      </c>
      <c r="EM14" s="47">
        <f t="shared" si="69"/>
        <v>0</v>
      </c>
      <c r="FA14" s="47">
        <f t="shared" si="55"/>
        <v>0</v>
      </c>
    </row>
    <row r="15" spans="1:180" ht="15" x14ac:dyDescent="0.25">
      <c r="B15" s="274" t="s">
        <v>89</v>
      </c>
      <c r="C15" s="276" t="s">
        <v>69</v>
      </c>
      <c r="D15" s="276" t="s">
        <v>70</v>
      </c>
      <c r="E15" s="276" t="s">
        <v>147</v>
      </c>
      <c r="F15" s="276" t="s">
        <v>84</v>
      </c>
      <c r="G15" s="276" t="s">
        <v>71</v>
      </c>
      <c r="H15" s="274" t="s">
        <v>72</v>
      </c>
      <c r="I15" s="274" t="s">
        <v>73</v>
      </c>
      <c r="J15" s="274" t="s">
        <v>74</v>
      </c>
      <c r="K15" s="275">
        <f t="shared" ref="K15:T15" si="153">K3</f>
        <v>2025</v>
      </c>
      <c r="L15" s="275">
        <f t="shared" si="153"/>
        <v>2026</v>
      </c>
      <c r="M15" s="275">
        <f t="shared" si="153"/>
        <v>2027</v>
      </c>
      <c r="N15" s="275">
        <f t="shared" si="153"/>
        <v>2028</v>
      </c>
      <c r="O15" s="275">
        <f t="shared" si="153"/>
        <v>2029</v>
      </c>
      <c r="P15" s="275">
        <f t="shared" si="153"/>
        <v>2030</v>
      </c>
      <c r="Q15" s="275">
        <f t="shared" si="153"/>
        <v>2031</v>
      </c>
      <c r="R15" s="275">
        <f t="shared" si="153"/>
        <v>2032</v>
      </c>
      <c r="S15" s="275">
        <f t="shared" si="153"/>
        <v>2033</v>
      </c>
      <c r="T15" s="275">
        <f t="shared" si="153"/>
        <v>2034</v>
      </c>
      <c r="AG15" s="31" t="s">
        <v>75</v>
      </c>
      <c r="AH15" s="31" t="s">
        <v>76</v>
      </c>
      <c r="AI15" s="31" t="s">
        <v>77</v>
      </c>
      <c r="AJ15" s="90" t="s">
        <v>78</v>
      </c>
      <c r="AK15" s="31" t="s">
        <v>79</v>
      </c>
      <c r="AL15" s="31" t="s">
        <v>80</v>
      </c>
      <c r="AM15" s="31" t="s">
        <v>81</v>
      </c>
      <c r="AN15" s="31" t="s">
        <v>82</v>
      </c>
      <c r="AO15" s="31" t="s">
        <v>83</v>
      </c>
      <c r="AR15" s="8">
        <f t="shared" ref="AR15:BA15" si="154">K15</f>
        <v>2025</v>
      </c>
      <c r="AS15" s="8">
        <f t="shared" si="154"/>
        <v>2026</v>
      </c>
      <c r="AT15" s="8">
        <f t="shared" si="154"/>
        <v>2027</v>
      </c>
      <c r="AU15" s="8">
        <f t="shared" si="154"/>
        <v>2028</v>
      </c>
      <c r="AV15" s="8">
        <f t="shared" si="154"/>
        <v>2029</v>
      </c>
      <c r="AW15" s="8">
        <f t="shared" si="154"/>
        <v>2030</v>
      </c>
      <c r="AX15" s="8">
        <f t="shared" si="154"/>
        <v>2031</v>
      </c>
      <c r="AY15" s="8">
        <f t="shared" si="154"/>
        <v>2032</v>
      </c>
      <c r="AZ15" s="8">
        <f t="shared" si="154"/>
        <v>2033</v>
      </c>
      <c r="BA15" s="8">
        <f t="shared" si="154"/>
        <v>2034</v>
      </c>
      <c r="BC15" s="6">
        <f t="shared" ref="BC15:BL15" si="155">AR15</f>
        <v>2025</v>
      </c>
      <c r="BD15" s="6">
        <f t="shared" si="155"/>
        <v>2026</v>
      </c>
      <c r="BE15" s="6">
        <f t="shared" si="155"/>
        <v>2027</v>
      </c>
      <c r="BF15" s="6">
        <f t="shared" si="155"/>
        <v>2028</v>
      </c>
      <c r="BG15" s="6">
        <f t="shared" si="155"/>
        <v>2029</v>
      </c>
      <c r="BH15" s="6">
        <f t="shared" si="155"/>
        <v>2030</v>
      </c>
      <c r="BI15" s="6">
        <f t="shared" si="155"/>
        <v>2031</v>
      </c>
      <c r="BJ15" s="6">
        <f t="shared" si="155"/>
        <v>2032</v>
      </c>
      <c r="BK15" s="6">
        <f t="shared" si="155"/>
        <v>2033</v>
      </c>
      <c r="BL15" s="6">
        <f t="shared" si="155"/>
        <v>2034</v>
      </c>
      <c r="BO15" s="8">
        <f>BC15</f>
        <v>2025</v>
      </c>
      <c r="BP15" s="8">
        <f t="shared" ref="BP15:BX15" si="156">BD15</f>
        <v>2026</v>
      </c>
      <c r="BQ15" s="8">
        <f t="shared" si="156"/>
        <v>2027</v>
      </c>
      <c r="BR15" s="8">
        <f t="shared" si="156"/>
        <v>2028</v>
      </c>
      <c r="BS15" s="8">
        <f t="shared" si="156"/>
        <v>2029</v>
      </c>
      <c r="BT15" s="8">
        <f t="shared" si="156"/>
        <v>2030</v>
      </c>
      <c r="BU15" s="8">
        <f t="shared" si="156"/>
        <v>2031</v>
      </c>
      <c r="BV15" s="8">
        <f t="shared" si="156"/>
        <v>2032</v>
      </c>
      <c r="BW15" s="8">
        <f t="shared" si="156"/>
        <v>2033</v>
      </c>
      <c r="BX15" s="8">
        <f t="shared" si="156"/>
        <v>2034</v>
      </c>
      <c r="CA15" s="8">
        <f t="shared" ref="CA15:CJ15" si="157">CM15</f>
        <v>2025</v>
      </c>
      <c r="CB15" s="8">
        <f t="shared" si="157"/>
        <v>2026</v>
      </c>
      <c r="CC15" s="8">
        <f t="shared" si="157"/>
        <v>2027</v>
      </c>
      <c r="CD15" s="8">
        <f t="shared" si="157"/>
        <v>2028</v>
      </c>
      <c r="CE15" s="8">
        <f t="shared" si="157"/>
        <v>2029</v>
      </c>
      <c r="CF15" s="8">
        <f t="shared" si="157"/>
        <v>2030</v>
      </c>
      <c r="CG15" s="8">
        <f t="shared" si="157"/>
        <v>2031</v>
      </c>
      <c r="CH15" s="8">
        <f t="shared" si="157"/>
        <v>2032</v>
      </c>
      <c r="CI15" s="8">
        <f t="shared" si="157"/>
        <v>2033</v>
      </c>
      <c r="CJ15" s="8">
        <f t="shared" si="157"/>
        <v>2034</v>
      </c>
      <c r="CM15" s="8">
        <f>BO15</f>
        <v>2025</v>
      </c>
      <c r="CN15" s="8">
        <f t="shared" ref="CN15:CV15" si="158">BP15</f>
        <v>2026</v>
      </c>
      <c r="CO15" s="8">
        <f t="shared" si="158"/>
        <v>2027</v>
      </c>
      <c r="CP15" s="8">
        <f t="shared" si="158"/>
        <v>2028</v>
      </c>
      <c r="CQ15" s="8">
        <f t="shared" si="158"/>
        <v>2029</v>
      </c>
      <c r="CR15" s="8">
        <f t="shared" si="158"/>
        <v>2030</v>
      </c>
      <c r="CS15" s="8">
        <f t="shared" si="158"/>
        <v>2031</v>
      </c>
      <c r="CT15" s="8">
        <f t="shared" si="158"/>
        <v>2032</v>
      </c>
      <c r="CU15" s="8">
        <f t="shared" si="158"/>
        <v>2033</v>
      </c>
      <c r="CV15" s="8">
        <f t="shared" si="158"/>
        <v>2034</v>
      </c>
      <c r="CW15" s="8" t="s">
        <v>84</v>
      </c>
      <c r="CZ15" s="47"/>
      <c r="DA15" s="8">
        <f>BO15</f>
        <v>2025</v>
      </c>
      <c r="DB15" s="8">
        <f t="shared" ref="DB15:DK15" si="159">BP15</f>
        <v>2026</v>
      </c>
      <c r="DC15" s="8">
        <f t="shared" si="159"/>
        <v>2027</v>
      </c>
      <c r="DD15" s="8">
        <f t="shared" si="159"/>
        <v>2028</v>
      </c>
      <c r="DE15" s="8">
        <f t="shared" si="159"/>
        <v>2029</v>
      </c>
      <c r="DF15" s="8">
        <f t="shared" si="159"/>
        <v>2030</v>
      </c>
      <c r="DG15" s="8">
        <f t="shared" si="159"/>
        <v>2031</v>
      </c>
      <c r="DH15" s="8">
        <f t="shared" si="159"/>
        <v>2032</v>
      </c>
      <c r="DI15" s="8">
        <f t="shared" si="159"/>
        <v>2033</v>
      </c>
      <c r="DJ15" s="8">
        <f t="shared" si="159"/>
        <v>2034</v>
      </c>
      <c r="DK15" s="8">
        <f t="shared" si="159"/>
        <v>0</v>
      </c>
      <c r="DM15" s="47">
        <f t="shared" si="65"/>
        <v>0</v>
      </c>
      <c r="DN15" s="8">
        <f t="shared" ref="DN15:DX15" si="160">DN3</f>
        <v>2025</v>
      </c>
      <c r="DO15" s="8">
        <f t="shared" si="160"/>
        <v>2026</v>
      </c>
      <c r="DP15" s="8">
        <f t="shared" si="160"/>
        <v>2027</v>
      </c>
      <c r="DQ15" s="8">
        <f t="shared" si="160"/>
        <v>2028</v>
      </c>
      <c r="DR15" s="8">
        <f t="shared" si="160"/>
        <v>2029</v>
      </c>
      <c r="DS15" s="8">
        <f t="shared" si="160"/>
        <v>2030</v>
      </c>
      <c r="DT15" s="8">
        <f t="shared" si="160"/>
        <v>2031</v>
      </c>
      <c r="DU15" s="8">
        <f t="shared" si="160"/>
        <v>2032</v>
      </c>
      <c r="DV15" s="8">
        <f t="shared" si="160"/>
        <v>2033</v>
      </c>
      <c r="DW15" s="8">
        <f t="shared" si="160"/>
        <v>2034</v>
      </c>
      <c r="DX15" s="8">
        <f t="shared" si="160"/>
        <v>0</v>
      </c>
      <c r="DZ15" s="47">
        <f t="shared" si="67"/>
        <v>0</v>
      </c>
      <c r="EA15" s="8">
        <f t="shared" ref="EA15:EK15" si="161">EA3</f>
        <v>2025</v>
      </c>
      <c r="EB15" s="8">
        <f t="shared" si="161"/>
        <v>2026</v>
      </c>
      <c r="EC15" s="8">
        <f t="shared" si="161"/>
        <v>2027</v>
      </c>
      <c r="ED15" s="8">
        <f t="shared" si="161"/>
        <v>2028</v>
      </c>
      <c r="EE15" s="8">
        <f t="shared" si="161"/>
        <v>2029</v>
      </c>
      <c r="EF15" s="8">
        <f t="shared" si="161"/>
        <v>2030</v>
      </c>
      <c r="EG15" s="8">
        <f t="shared" si="161"/>
        <v>2031</v>
      </c>
      <c r="EH15" s="8">
        <f t="shared" si="161"/>
        <v>2032</v>
      </c>
      <c r="EI15" s="8">
        <f t="shared" si="161"/>
        <v>2033</v>
      </c>
      <c r="EJ15" s="8">
        <f t="shared" si="161"/>
        <v>2034</v>
      </c>
      <c r="EK15" s="8" t="str">
        <f t="shared" si="161"/>
        <v>Totalt</v>
      </c>
      <c r="EM15" s="47">
        <f t="shared" si="69"/>
        <v>0</v>
      </c>
      <c r="EN15" s="8">
        <f t="shared" ref="EN15:EX15" si="162">EN3</f>
        <v>2025</v>
      </c>
      <c r="EO15" s="8">
        <f t="shared" si="162"/>
        <v>2026</v>
      </c>
      <c r="EP15" s="8">
        <f t="shared" si="162"/>
        <v>2027</v>
      </c>
      <c r="EQ15" s="8">
        <f t="shared" si="162"/>
        <v>2028</v>
      </c>
      <c r="ER15" s="8">
        <f t="shared" si="162"/>
        <v>2029</v>
      </c>
      <c r="ES15" s="8">
        <f t="shared" si="162"/>
        <v>2030</v>
      </c>
      <c r="ET15" s="8">
        <f t="shared" si="162"/>
        <v>2031</v>
      </c>
      <c r="EU15" s="8">
        <f t="shared" si="162"/>
        <v>2032</v>
      </c>
      <c r="EV15" s="8">
        <f t="shared" si="162"/>
        <v>2033</v>
      </c>
      <c r="EW15" s="8">
        <f t="shared" si="162"/>
        <v>2034</v>
      </c>
      <c r="EX15" s="8">
        <f t="shared" si="162"/>
        <v>0</v>
      </c>
      <c r="FA15" s="47">
        <f t="shared" si="55"/>
        <v>0</v>
      </c>
      <c r="FB15" s="8">
        <f t="shared" ref="FB15:FL15" si="163">FB3</f>
        <v>2025</v>
      </c>
      <c r="FC15" s="8">
        <f t="shared" si="163"/>
        <v>2026</v>
      </c>
      <c r="FD15" s="8">
        <f t="shared" si="163"/>
        <v>2027</v>
      </c>
      <c r="FE15" s="8">
        <f t="shared" si="163"/>
        <v>2028</v>
      </c>
      <c r="FF15" s="8">
        <f t="shared" si="163"/>
        <v>2029</v>
      </c>
      <c r="FG15" s="8">
        <f t="shared" si="163"/>
        <v>2030</v>
      </c>
      <c r="FH15" s="8">
        <f t="shared" si="163"/>
        <v>2031</v>
      </c>
      <c r="FI15" s="8">
        <f t="shared" si="163"/>
        <v>2032</v>
      </c>
      <c r="FJ15" s="8">
        <f t="shared" si="163"/>
        <v>2033</v>
      </c>
      <c r="FK15" s="8">
        <f t="shared" si="163"/>
        <v>2034</v>
      </c>
      <c r="FL15" s="8">
        <f t="shared" si="163"/>
        <v>0</v>
      </c>
      <c r="FO15" s="6">
        <f t="shared" ref="FO15:FX15" si="164">AR15</f>
        <v>2025</v>
      </c>
      <c r="FP15" s="6">
        <f t="shared" si="164"/>
        <v>2026</v>
      </c>
      <c r="FQ15" s="6">
        <f t="shared" si="164"/>
        <v>2027</v>
      </c>
      <c r="FR15" s="6">
        <f t="shared" si="164"/>
        <v>2028</v>
      </c>
      <c r="FS15" s="6">
        <f t="shared" si="164"/>
        <v>2029</v>
      </c>
      <c r="FT15" s="6">
        <f t="shared" si="164"/>
        <v>2030</v>
      </c>
      <c r="FU15" s="6">
        <f t="shared" si="164"/>
        <v>2031</v>
      </c>
      <c r="FV15" s="6">
        <f t="shared" si="164"/>
        <v>2032</v>
      </c>
      <c r="FW15" s="6">
        <f t="shared" si="164"/>
        <v>2033</v>
      </c>
      <c r="FX15" s="6">
        <f t="shared" si="164"/>
        <v>2034</v>
      </c>
    </row>
    <row r="16" spans="1:180" ht="15" x14ac:dyDescent="0.25">
      <c r="B16" s="511"/>
      <c r="C16" s="422">
        <f>IF(Registrering!$B$28="Fast beløp",0,CW16)</f>
        <v>0</v>
      </c>
      <c r="D16" s="422">
        <f>SUM(AR16:BA16)</f>
        <v>0</v>
      </c>
      <c r="E16" s="422">
        <f t="shared" ref="E16:E23" si="165">IFERROR(SUM(BC16:BL16),0)</f>
        <v>0</v>
      </c>
      <c r="F16" s="422">
        <f t="shared" ref="F16:F23" si="166">SUM(D16:E16)</f>
        <v>0</v>
      </c>
      <c r="G16" s="58">
        <f>SUM(K16:T16)</f>
        <v>0</v>
      </c>
      <c r="H16" s="595"/>
      <c r="I16" s="598"/>
      <c r="J16" s="604"/>
      <c r="K16" s="605"/>
      <c r="L16" s="605"/>
      <c r="M16" s="605"/>
      <c r="N16" s="605"/>
      <c r="O16" s="605"/>
      <c r="P16" s="605"/>
      <c r="Q16" s="605"/>
      <c r="R16" s="605"/>
      <c r="S16" s="605"/>
      <c r="T16" s="605"/>
      <c r="AG16" s="6">
        <f t="shared" ref="AG16:AG24" si="167">I16</f>
        <v>0</v>
      </c>
      <c r="AH16" s="6">
        <f>AG16*Tabeller!$I$49</f>
        <v>0</v>
      </c>
      <c r="AI16" s="6">
        <f t="shared" ref="AI16:AI24" si="168">IF(AG16&gt;0,(AH16-400)/52*47,0)</f>
        <v>0</v>
      </c>
      <c r="AJ16" s="88">
        <f>AI16*Tabeller!$H$40</f>
        <v>0</v>
      </c>
      <c r="AK16" s="6">
        <f>SUM(AI16:AJ16,AL16)*Tabeller!$H$42</f>
        <v>0</v>
      </c>
      <c r="AL16" s="6">
        <f>AH16*Tabeller!$H$41</f>
        <v>0</v>
      </c>
      <c r="AM16" s="6">
        <f t="shared" ref="AM16:AM24" si="169">SUM(AI16:AL16)</f>
        <v>0</v>
      </c>
      <c r="AN16" s="6">
        <f>AM16+(IF(B16="Teknisk adm bistand",Registrering!$E$51,Registrering!$B$51))</f>
        <v>0</v>
      </c>
      <c r="AO16" s="6">
        <f>AN16/Tabeller!$H$5</f>
        <v>0</v>
      </c>
      <c r="AR16" s="6">
        <f>((K16*Budsjett_FL!$AM16))</f>
        <v>0</v>
      </c>
      <c r="AS16" s="6">
        <f>((L16*Budsjett_FL!$AM16)*(Tabeller!J$49))</f>
        <v>0</v>
      </c>
      <c r="AT16" s="6">
        <f>((M16*Budsjett_FL!$AM16)*(Tabeller!K$49))</f>
        <v>0</v>
      </c>
      <c r="AU16" s="6">
        <f>((N16*Budsjett_FL!$AM16)*(Tabeller!L$49))</f>
        <v>0</v>
      </c>
      <c r="AV16" s="6">
        <f>((O16*Budsjett_FL!$AM16)*(Tabeller!M$49))</f>
        <v>0</v>
      </c>
      <c r="AW16" s="6">
        <f>((P16*Budsjett_FL!$AM16)*(Tabeller!N$49))</f>
        <v>0</v>
      </c>
      <c r="AX16" s="6">
        <f>((Q16*Budsjett_FL!$AM16)*(Tabeller!O$49))</f>
        <v>0</v>
      </c>
      <c r="AY16" s="6">
        <f>((R16*Budsjett_FL!$AM16)*(Tabeller!P$49))</f>
        <v>0</v>
      </c>
      <c r="AZ16" s="6">
        <f>((S16*Budsjett_FL!$AM16)*(Tabeller!Q$49))</f>
        <v>0</v>
      </c>
      <c r="BA16" s="6">
        <f>((T16*Budsjett_FL!$AM16)*(Tabeller!R$49))</f>
        <v>0</v>
      </c>
      <c r="BC16" s="6">
        <f t="shared" ref="BC16:BC24" si="170">IFERROR(IF($E$81&gt;$E$80,BO16,FO16),0)</f>
        <v>0</v>
      </c>
      <c r="BD16" s="6">
        <f t="shared" ref="BD16:BD24" si="171">IFERROR(IF($E$81&gt;$E$80,BP16,FP16),0)</f>
        <v>0</v>
      </c>
      <c r="BE16" s="6">
        <f t="shared" ref="BE16:BE24" si="172">IFERROR(IF($E$81&gt;$E$80,BQ16,FQ16),0)</f>
        <v>0</v>
      </c>
      <c r="BF16" s="6">
        <f t="shared" ref="BF16:BF24" si="173">IFERROR(IF($E$81&gt;$E$80,BR16,FR16),0)</f>
        <v>0</v>
      </c>
      <c r="BG16" s="6">
        <f t="shared" ref="BG16:BG24" si="174">IFERROR(IF($E$81&gt;$E$80,BS16,FS16),0)</f>
        <v>0</v>
      </c>
      <c r="BH16" s="6">
        <f t="shared" ref="BH16:BH24" si="175">IFERROR(IF($E$81&gt;$E$80,BT16,FT16),0)</f>
        <v>0</v>
      </c>
      <c r="BI16" s="6">
        <f t="shared" ref="BI16:BI24" si="176">IFERROR(IF($E$81&gt;$E$80,BU16,FU16),0)</f>
        <v>0</v>
      </c>
      <c r="BJ16" s="6">
        <f t="shared" ref="BJ16:BJ24" si="177">IFERROR(IF($E$81&gt;$E$80,BV16,FV16),0)</f>
        <v>0</v>
      </c>
      <c r="BK16" s="6">
        <f t="shared" ref="BK16:BK24" si="178">IFERROR(IF($E$81&gt;$E$80,BW16,FW16),0)</f>
        <v>0</v>
      </c>
      <c r="BL16" s="6">
        <f t="shared" ref="BL16:BL24" si="179">IFERROR(IF($E$81&gt;$E$80,BX16,FX16),0)</f>
        <v>0</v>
      </c>
      <c r="BO16" s="6">
        <f>IFERROR(IF($F$83=$M$82,AR16*$E$82,AR16*Budsjett_FL!$E$83),0)</f>
        <v>0</v>
      </c>
      <c r="BP16" s="6">
        <f>IFERROR(IF($F$83=$M$82,AS16*$E$82,AS16*Budsjett_FL!$E$83),0)</f>
        <v>0</v>
      </c>
      <c r="BQ16" s="6">
        <f>IFERROR(IF($F$83=$M$82,AT16*$E$82,AT16*Budsjett_FL!$E$83),0)</f>
        <v>0</v>
      </c>
      <c r="BR16" s="6">
        <f>IFERROR(IF($F$83=$M$82,AU16*$E$82,AU16*Budsjett_FL!$E$83),0)</f>
        <v>0</v>
      </c>
      <c r="BS16" s="6">
        <f>IFERROR(IF($F$83=$M$82,AV16*$E$82,AV16*Budsjett_FL!$E$83),0)</f>
        <v>0</v>
      </c>
      <c r="BT16" s="6">
        <f>IFERROR(IF($F$83=$M$82,AW16*$E$82,AW16*Budsjett_FL!$E$83),0)</f>
        <v>0</v>
      </c>
      <c r="BU16" s="6">
        <f>IFERROR(IF($F$83=$M$82,AX16*$E$82,AX16*Budsjett_FL!$E$83),0)</f>
        <v>0</v>
      </c>
      <c r="BV16" s="6">
        <f>IFERROR(IF($F$83=$M$82,AY16*$E$82,AY16*Budsjett_FL!$E$83),0)</f>
        <v>0</v>
      </c>
      <c r="BW16" s="6">
        <f>IFERROR(IF($F$83=$M$82,AZ16*$E$82,AZ16*Budsjett_FL!$E$83),0)</f>
        <v>0</v>
      </c>
      <c r="BX16" s="6">
        <f>IFERROR(IF($F$83=$M$82,BA16*$E$82,BA16*Budsjett_FL!$E$83),0)</f>
        <v>0</v>
      </c>
      <c r="CA16" s="6">
        <f t="shared" ref="CA16:CJ23" si="180">BC16-BO16</f>
        <v>0</v>
      </c>
      <c r="CB16" s="6">
        <f t="shared" si="180"/>
        <v>0</v>
      </c>
      <c r="CC16" s="6">
        <f t="shared" si="180"/>
        <v>0</v>
      </c>
      <c r="CD16" s="6">
        <f t="shared" si="180"/>
        <v>0</v>
      </c>
      <c r="CE16" s="6">
        <f t="shared" si="180"/>
        <v>0</v>
      </c>
      <c r="CF16" s="6">
        <f t="shared" si="180"/>
        <v>0</v>
      </c>
      <c r="CG16" s="6">
        <f t="shared" si="180"/>
        <v>0</v>
      </c>
      <c r="CH16" s="6">
        <f t="shared" si="180"/>
        <v>0</v>
      </c>
      <c r="CI16" s="6">
        <f t="shared" si="180"/>
        <v>0</v>
      </c>
      <c r="CJ16" s="6">
        <f t="shared" si="180"/>
        <v>0</v>
      </c>
      <c r="CL16" s="47">
        <f t="shared" ref="CL16:CL24" si="181">B16</f>
        <v>0</v>
      </c>
      <c r="CM16" s="6">
        <f>-((IF($CL16="Teknisk/adm. bistand/Feltassistent",Budsjett_FL!AR16*(1+Tabeller!$I$76),0))+(IF($CL16="Forsker - professor",Tabeller!I$69*K16,0)+IF($CL16="Prosjektleder/adm.leder",Tabeller!I$68*K16,0)+IF($CL16="Forsker - 1.aman.",Tabeller!I$70*K16,0)+IF($CL16="Gjesteforsker",Tabeller!I$72*K16,0)+IF($CL16="Postdoktor / forsker",Tabeller!I$73*K16,0)+IF($CL16="Stipendiat",Tabeller!I$74*K16,0)+IF($CL16="Forsker (rundsum)",Tabeller!I$71*K16,0)+IF($CL16="Vit.ass",Tabeller!I$75*K16,0)))</f>
        <v>0</v>
      </c>
      <c r="CN16" s="6">
        <f>-((IF($CL16="Teknisk/adm. bistand/Feltassistent",Budsjett_FL!AS16*(1+Tabeller!$I$76),0))+(IF($CL16="Forsker - professor",Tabeller!J$69*L16,0)+IF($CL16="Prosjektleder/adm.leder",Tabeller!J$68*L16,0)+IF($CL16="Forsker - 1.aman.",Tabeller!J$70*L16,0)+IF($CL16="Gjesteforsker",Tabeller!J$72*L16,0)+IF($CL16="Postdoktor / forsker",Tabeller!J$73*L16,0)+IF($CL16="Stipendiat",Tabeller!J$74*L16,0)+IF($CL16="Forsker (rundsum)",Tabeller!J$71*L16,0)+IF($CL16="Vit.ass",Tabeller!J$75*L16,0)))</f>
        <v>0</v>
      </c>
      <c r="CO16" s="6">
        <f>-((IF($CL16="Teknisk/adm. bistand/Feltassistent",Budsjett_FL!AT16*(1+Tabeller!$I$76),0))+(IF($CL16="Forsker - professor",Tabeller!K$69*M16,0)+IF($CL16="Prosjektleder/adm.leder",Tabeller!K$68*M16,0)+IF($CL16="Forsker - 1.aman.",Tabeller!K$70*M16,0)+IF($CL16="Gjesteforsker",Tabeller!K$72*M16,0)+IF($CL16="Postdoktor / forsker",Tabeller!K$73*M16,0)+IF($CL16="Stipendiat",Tabeller!K$74*M16,0)+IF($CL16="Forsker (rundsum)",Tabeller!K$71*M16,0)+IF($CL16="Vit.ass",Tabeller!K$75*M16,0)))</f>
        <v>0</v>
      </c>
      <c r="CP16" s="6">
        <f>-((IF($CL16="Teknisk/adm. bistand/Feltassistent",Budsjett_FL!AU16*(1+Tabeller!$I$76),0))+(IF($CL16="Forsker - professor",Tabeller!L$69*N16,0)+IF($CL16="Prosjektleder/adm.leder",Tabeller!L$68*N16,0)+IF($CL16="Forsker - 1.aman.",Tabeller!L$70*N16,0)+IF($CL16="Gjesteforsker",Tabeller!L$72*N16,0)+IF($CL16="Postdoktor / forsker",Tabeller!L$73*N16,0)+IF($CL16="Stipendiat",Tabeller!L$74*N16,0)+IF($CL16="Forsker (rundsum)",Tabeller!L$71*N16,0)+IF($CL16="Vit.ass",Tabeller!L$75*N16,0)))</f>
        <v>0</v>
      </c>
      <c r="CQ16" s="6">
        <f>-((IF($CL16="Teknisk/adm. bistand/Feltassistent",Budsjett_FL!AV16*(1+Tabeller!$I$76),0))+(IF($CL16="Forsker - professor",Tabeller!M$69*O16,0)+IF($CL16="Prosjektleder/adm.leder",Tabeller!M$68*O16,0)+IF($CL16="Forsker - 1.aman.",Tabeller!M$70*O16,0)+IF($CL16="Gjesteforsker",Tabeller!M$72*O16,0)+IF($CL16="Postdoktor / forsker",Tabeller!M$73*O16,0)+IF($CL16="Stipendiat",Tabeller!M$74*O16,0)+IF($CL16="Forsker (rundsum)",Tabeller!M$71*O16,0)+IF($CL16="Vit.ass",Tabeller!M$75*O16,0)))</f>
        <v>0</v>
      </c>
      <c r="CR16" s="6">
        <f>-((IF($CL16="Teknisk/adm. bistand/Feltassistent",Budsjett_FL!AW16*(1+Tabeller!$I$76),0))+(IF($CL16="Forsker - professor",Tabeller!N$69*P16,0)+IF($CL16="Prosjektleder/adm.leder",Tabeller!N$68*P16,0)+IF($CL16="Forsker - 1.aman.",Tabeller!N$70*P16,0)+IF($CL16="Gjesteforsker",Tabeller!N$72*P16,0)+IF($CL16="Postdoktor / forsker",Tabeller!N$73*P16,0)+IF($CL16="Stipendiat",Tabeller!N$74*P16,0)+IF($CL16="Forsker (rundsum)",Tabeller!N$71*P16,0)+IF($CL16="Vit.ass",Tabeller!N$75*P16,0)))</f>
        <v>0</v>
      </c>
      <c r="CS16" s="6">
        <f>-((IF($CL16="Teknisk/adm. bistand/Feltassistent",Budsjett_FL!AX16*(1+Tabeller!$I$76),0))+(IF($CL16="Forsker - professor",Tabeller!O$69*Q16,0)+IF($CL16="Prosjektleder/adm.leder",Tabeller!O$68*Q16,0)+IF($CL16="Forsker - 1.aman.",Tabeller!O$70*Q16,0)+IF($CL16="Gjesteforsker",Tabeller!O$72*Q16,0)+IF($CL16="Postdoktor / forsker",Tabeller!O$73*Q16,0)+IF($CL16="Stipendiat",Tabeller!O$74*Q16,0)+IF($CL16="Forsker (rundsum)",Tabeller!O$71*Q16,0)+IF($CL16="Vit.ass",Tabeller!O$75*Q16,0)))</f>
        <v>0</v>
      </c>
      <c r="CT16" s="6">
        <f>-((IF($CL16="Teknisk/adm. bistand/Feltassistent",Budsjett_FL!AY16*(1+Tabeller!$I$76),0))+(IF($CL16="Forsker - professor",Tabeller!P$69*R16,0)+IF($CL16="Prosjektleder/adm.leder",Tabeller!P$68*R16,0)+IF($CL16="Forsker - 1.aman.",Tabeller!P$70*R16,0)+IF($CL16="Gjesteforsker",Tabeller!P$72*R16,0)+IF($CL16="Postdoktor / forsker",Tabeller!P$73*R16,0)+IF($CL16="Stipendiat",Tabeller!P$74*R16,0)+IF($CL16="Forsker (rundsum)",Tabeller!P$71*R16,0)+IF($CL16="Vit.ass",Tabeller!P$75*R16,0)))</f>
        <v>0</v>
      </c>
      <c r="CU16" s="6">
        <f>-((IF($CL16="Teknisk/adm. bistand/Feltassistent",Budsjett_FL!AZ16*(1+Tabeller!$I$76),0))+(IF($CL16="Forsker - professor",Tabeller!Q$69*S16,0)+IF($CL16="Prosjektleder/adm.leder",Tabeller!Q$68*S16,0)+IF($CL16="Forsker - 1.aman.",Tabeller!Q$70*S16,0)+IF($CL16="Gjesteforsker",Tabeller!Q$72*S16,0)+IF($CL16="Postdoktor / forsker",Tabeller!Q$73*S16,0)+IF($CL16="Stipendiat",Tabeller!Q$74*S16,0)+IF($CL16="Forsker (rundsum)",Tabeller!Q$71*S16,0)+IF($CL16="Vit.ass",Tabeller!Q$75*S16,0)))</f>
        <v>0</v>
      </c>
      <c r="CV16" s="6">
        <f>-((IF($CL16="Teknisk/adm. bistand/Feltassistent",Budsjett_FL!BA16*(1+Tabeller!$I$76),0))+(IF($CL16="Forsker - professor",Tabeller!R$69*T16,0)+IF($CL16="Prosjektleder/adm.leder",Tabeller!R$68*T16,0)+IF($CL16="Forsker - 1.aman.",Tabeller!R$70*T16,0)+IF($CL16="Gjesteforsker",Tabeller!R$72*T16,0)+IF($CL16="Postdoktor / forsker",Tabeller!R$73*T16,0)+IF($CL16="Stipendiat",Tabeller!R$74*T16,0)+IF($CL16="Forsker (rundsum)",Tabeller!R$71*T16,0)+IF($CL16="Vit.ass",Tabeller!R$75*T16,0)))</f>
        <v>0</v>
      </c>
      <c r="CW16" s="8">
        <f>SUM(CM16:CV16)</f>
        <v>0</v>
      </c>
      <c r="CZ16" s="47">
        <f t="shared" ref="CZ16:CZ23" si="182">CL16</f>
        <v>0</v>
      </c>
      <c r="DA16" s="6">
        <f>-((IF($CZ16="Teknisk/adm. bistand/Feltassistent",IF(Budsjett_FL!AR16*(1+Tabeller!$I$76)&gt;Tabeller!I$69,Tabeller!I$69,Budsjett_FL!AR16*(1+Tabeller!$I$76)),0))+(IF($CZ16="Forsker - professor",Tabeller!I$69*K16,0)+IF($CZ16="Prosjektleder/adm.leder",Tabeller!I$68*K16,0)+IF($CZ16="Forsker - 1.aman.",Tabeller!I$70*K16,0)+IF($CZ16="Gjesteforsker",Tabeller!I$72*K16,0)+IF($CZ16="Postdoktor / forsker",Tabeller!I$73*K16,0)+IF($CZ16="Stipendiat",Tabeller!I$74*K16,0)+IF($CZ16="Forsker (rundsum)",Tabeller!I$71*K16,0)+IF($CZ16="Vit.ass",Tabeller!I$75*K16,0))/1)</f>
        <v>0</v>
      </c>
      <c r="DB16" s="6">
        <f>-((IF($CZ16="Teknisk/adm. bistand/Feltassistent",IF(Budsjett_FL!AS16*(1+Tabeller!$I$76)&gt;Tabeller!J$69,Tabeller!J$69,Budsjett_FL!AS16*(1+Tabeller!$I$76)),0))+(IF($CZ16="Forsker - professor",Tabeller!J$69*L16,0)+IF($CZ16="Prosjektleder/adm.leder",Tabeller!J$68*L16,0)+IF($CZ16="Forsker - 1.aman.",Tabeller!J$70*L16,0)+IF($CZ16="Gjesteforsker",Tabeller!J$72*L16,0)+IF($CZ16="Postdoktor / forsker",Tabeller!J$73*L16,0)+IF($CZ16="Stipendiat",Tabeller!J$74*L16,0)+IF($CZ16="Forsker (rundsum)",Tabeller!J$71*L16,0)+IF($CZ16="Vit.ass",Tabeller!J$75*L16,0))/1)</f>
        <v>0</v>
      </c>
      <c r="DC16" s="6">
        <f>-((IF($CZ16="Teknisk/adm. bistand/Feltassistent",IF(Budsjett_FL!AT16*(1+Tabeller!$I$76)&gt;Tabeller!K$69,Tabeller!K$69,Budsjett_FL!AT16*(1+Tabeller!$I$76)),0))+(IF($CZ16="Forsker - professor",Tabeller!K$69*M16,0)+IF($CZ16="Prosjektleder/adm.leder",Tabeller!K$68*M16,0)+IF($CZ16="Forsker - 1.aman.",Tabeller!K$70*M16,0)+IF($CZ16="Gjesteforsker",Tabeller!K$72*M16,0)+IF($CZ16="Postdoktor / forsker",Tabeller!K$73*M16,0)+IF($CZ16="Stipendiat",Tabeller!K$74*M16,0)+IF($CZ16="Forsker (rundsum)",Tabeller!K$71*M16,0)+IF($CZ16="Vit.ass",Tabeller!K$75*M16,0))/1)</f>
        <v>0</v>
      </c>
      <c r="DD16" s="6">
        <f>-((IF($CZ16="Teknisk/adm. bistand/Feltassistent",IF(Budsjett_FL!AU16*(1+Tabeller!$I$76)&gt;Tabeller!L$69,Tabeller!L$69,Budsjett_FL!AU16*(1+Tabeller!$I$76)),0))+(IF($CZ16="Forsker - professor",Tabeller!L$69*N16,0)+IF($CZ16="Prosjektleder/adm.leder",Tabeller!L$68*N16,0)+IF($CZ16="Forsker - 1.aman.",Tabeller!L$70*N16,0)+IF($CZ16="Gjesteforsker",Tabeller!L$72*N16,0)+IF($CZ16="Postdoktor / forsker",Tabeller!L$73*N16,0)+IF($CZ16="Stipendiat",Tabeller!L$74*N16,0)+IF($CZ16="Forsker (rundsum)",Tabeller!L$71*N16,0)+IF($CZ16="Vit.ass",Tabeller!L$75*N16,0))/1)</f>
        <v>0</v>
      </c>
      <c r="DE16" s="6">
        <f>-((IF($CZ16="Teknisk/adm. bistand/Feltassistent",IF(Budsjett_FL!AV16*(1+Tabeller!$I$76)&gt;Tabeller!M$69,Tabeller!M$69,Budsjett_FL!AV16*(1+Tabeller!$I$76)),0))+(IF($CZ16="Forsker - professor",Tabeller!M$69*O16,0)+IF($CZ16="Prosjektleder/adm.leder",Tabeller!M$68*O16,0)+IF($CZ16="Forsker - 1.aman.",Tabeller!M$70*O16,0)+IF($CZ16="Gjesteforsker",Tabeller!M$72*O16,0)+IF($CZ16="Postdoktor / forsker",Tabeller!M$73*O16,0)+IF($CZ16="Stipendiat",Tabeller!M$74*O16,0)+IF($CZ16="Forsker (rundsum)",Tabeller!M$71*O16,0)+IF($CZ16="Vit.ass",Tabeller!M$75*O16,0))/1)</f>
        <v>0</v>
      </c>
      <c r="DF16" s="6">
        <f>-((IF($CZ16="Teknisk/adm. bistand/Feltassistent",IF(Budsjett_FL!AW16*(1+Tabeller!$I$76)&gt;Tabeller!N$69,Tabeller!N$69,Budsjett_FL!AW16*(1+Tabeller!$I$76)),0))+(IF($CZ16="Forsker - professor",Tabeller!N$69*P16,0)+IF($CZ16="Prosjektleder/adm.leder",Tabeller!N$68*P16,0)+IF($CZ16="Forsker - 1.aman.",Tabeller!N$70*P16,0)+IF($CZ16="Gjesteforsker",Tabeller!N$72*P16,0)+IF($CZ16="Postdoktor / forsker",Tabeller!N$73*P16,0)+IF($CZ16="Stipendiat",Tabeller!N$74*P16,0)+IF($CZ16="Forsker (rundsum)",Tabeller!N$71*P16,0)+IF($CZ16="Vit.ass",Tabeller!N$75*P16,0))/1)</f>
        <v>0</v>
      </c>
      <c r="DG16" s="6">
        <f>-((IF($CZ16="Teknisk/adm. bistand/Feltassistent",IF(Budsjett_FL!AX16*(1+Tabeller!$I$76)&gt;Tabeller!O$69,Tabeller!O$69,Budsjett_FL!AX16*(1+Tabeller!$I$76)),0))+(IF($CZ16="Forsker - professor",Tabeller!O$69*Q16,0)+IF($CZ16="Prosjektleder/adm.leder",Tabeller!O$68*Q16,0)+IF($CZ16="Forsker - 1.aman.",Tabeller!O$70*Q16,0)+IF($CZ16="Gjesteforsker",Tabeller!O$72*Q16,0)+IF($CZ16="Postdoktor / forsker",Tabeller!O$73*Q16,0)+IF($CZ16="Stipendiat",Tabeller!O$74*Q16,0)+IF($CZ16="Forsker (rundsum)",Tabeller!O$71*Q16,0)+IF($CZ16="Vit.ass",Tabeller!O$75*Q16,0))/1)</f>
        <v>0</v>
      </c>
      <c r="DH16" s="6">
        <f>-((IF($CZ16="Teknisk/adm. bistand/Feltassistent",IF(Budsjett_FL!AY16*(1+Tabeller!$I$76)&gt;Tabeller!P$69,Tabeller!P$69,Budsjett_FL!AY16*(1+Tabeller!$I$76)),0))+(IF($CZ16="Forsker - professor",Tabeller!P$69*R16,0)+IF($CZ16="Prosjektleder/adm.leder",Tabeller!P$68*R16,0)+IF($CZ16="Forsker - 1.aman.",Tabeller!P$70*R16,0)+IF($CZ16="Gjesteforsker",Tabeller!P$72*R16,0)+IF($CZ16="Postdoktor / forsker",Tabeller!P$73*R16,0)+IF($CZ16="Stipendiat",Tabeller!P$74*R16,0)+IF($CZ16="Forsker (rundsum)",Tabeller!P$71*R16,0)+IF($CZ16="Vit.ass",Tabeller!P$75*R16,0))/1)</f>
        <v>0</v>
      </c>
      <c r="DI16" s="6">
        <f>-((IF($CZ16="Teknisk/adm. bistand/Feltassistent",IF(Budsjett_FL!AZ16*(1+Tabeller!$I$76)&gt;Tabeller!Q$69,Tabeller!Q$69,Budsjett_FL!AZ16*(1+Tabeller!$I$76)),0))+(IF($CZ16="Forsker - professor",Tabeller!Q$69*S16,0)+IF($CZ16="Prosjektleder/adm.leder",Tabeller!Q$68*S16,0)+IF($CZ16="Forsker - 1.aman.",Tabeller!Q$70*S16,0)+IF($CZ16="Gjesteforsker",Tabeller!Q$72*S16,0)+IF($CZ16="Postdoktor / forsker",Tabeller!Q$73*S16,0)+IF($CZ16="Stipendiat",Tabeller!Q$74*S16,0)+IF($CZ16="Forsker (rundsum)",Tabeller!Q$71*S16,0)+IF($CZ16="Vit.ass",Tabeller!Q$75*S16,0))/1)</f>
        <v>0</v>
      </c>
      <c r="DJ16" s="6">
        <f>-((IF($CZ16="Teknisk/adm. bistand/Feltassistent",IF(Budsjett_FL!BA16*(1+Tabeller!$I$76)&gt;Tabeller!R$69,Tabeller!R$69,Budsjett_FL!BA16*(1+Tabeller!$I$76)),0))+(IF($CZ16="Forsker - professor",Tabeller!R$69*T16,0)+IF($CZ16="Prosjektleder/adm.leder",Tabeller!R$68*T16,0)+IF($CZ16="Forsker - 1.aman.",Tabeller!R$70*T16,0)+IF($CZ16="Gjesteforsker",Tabeller!R$72*T16,0)+IF($CZ16="Postdoktor / forsker",Tabeller!R$73*T16,0)+IF($CZ16="Stipendiat",Tabeller!R$74*T16,0)+IF($CZ16="Forsker (rundsum)",Tabeller!R$71*T16,0)+IF($CZ16="Vit.ass",Tabeller!R$75*T16,0))/1)</f>
        <v>0</v>
      </c>
      <c r="DK16" s="8">
        <f>SUM(DA16:DJ16)</f>
        <v>0</v>
      </c>
      <c r="DM16" s="47">
        <f t="shared" si="65"/>
        <v>0</v>
      </c>
      <c r="DN16" s="6">
        <f t="shared" ref="DN16:DN24" si="183">IF($H16=$DM$1,CM16,0)</f>
        <v>0</v>
      </c>
      <c r="DO16" s="6">
        <f t="shared" ref="DO16:DO24" si="184">IF($H16=$DM$1,CN16,0)</f>
        <v>0</v>
      </c>
      <c r="DP16" s="6">
        <f t="shared" ref="DP16:DP24" si="185">IF($H16=$DM$1,CO16,0)</f>
        <v>0</v>
      </c>
      <c r="DQ16" s="6">
        <f t="shared" ref="DQ16:DQ24" si="186">IF($H16=$DM$1,CP16,0)</f>
        <v>0</v>
      </c>
      <c r="DR16" s="6">
        <f t="shared" ref="DR16:DR24" si="187">IF($H16=$DM$1,CQ16,0)</f>
        <v>0</v>
      </c>
      <c r="DS16" s="6">
        <f t="shared" ref="DS16:DS24" si="188">IF($H16=$DM$1,CR16,0)</f>
        <v>0</v>
      </c>
      <c r="DT16" s="6">
        <f t="shared" ref="DT16:DT24" si="189">IF($H16=$DM$1,CS16,0)</f>
        <v>0</v>
      </c>
      <c r="DU16" s="6">
        <f t="shared" ref="DU16:DU24" si="190">IF($H16=$DM$1,CT16,0)</f>
        <v>0</v>
      </c>
      <c r="DV16" s="6">
        <f t="shared" ref="DV16:DV24" si="191">IF($H16=$DM$1,CU16,0)</f>
        <v>0</v>
      </c>
      <c r="DW16" s="6">
        <f t="shared" ref="DW16:DW24" si="192">IF($H16=$DM$1,CV16,0)</f>
        <v>0</v>
      </c>
      <c r="DX16" s="8">
        <f>SUM(DN16:DW16)</f>
        <v>0</v>
      </c>
      <c r="DZ16" s="47">
        <f t="shared" si="67"/>
        <v>0</v>
      </c>
      <c r="EA16" s="6">
        <f t="shared" ref="EA16:EA24" si="193">IF($H16=$DZ$1,CM16,0)</f>
        <v>0</v>
      </c>
      <c r="EB16" s="6">
        <f t="shared" ref="EB16:EB24" si="194">IF($H16=$DZ$1,CN16,0)</f>
        <v>0</v>
      </c>
      <c r="EC16" s="6">
        <f t="shared" ref="EC16:EC24" si="195">IF($H16=$DZ$1,CO16,0)</f>
        <v>0</v>
      </c>
      <c r="ED16" s="6">
        <f t="shared" ref="ED16:ED24" si="196">IF($H16=$DZ$1,CP16,0)</f>
        <v>0</v>
      </c>
      <c r="EE16" s="6">
        <f t="shared" ref="EE16:EE24" si="197">IF($H16=$DZ$1,CQ16,0)</f>
        <v>0</v>
      </c>
      <c r="EF16" s="6">
        <f t="shared" ref="EF16:EF24" si="198">IF($H16=$DZ$1,CR16,0)</f>
        <v>0</v>
      </c>
      <c r="EG16" s="6">
        <f t="shared" ref="EG16:EG24" si="199">IF($H16=$DZ$1,CS16,0)</f>
        <v>0</v>
      </c>
      <c r="EH16" s="6">
        <f t="shared" ref="EH16:EH24" si="200">IF($H16=$DZ$1,CT16,0)</f>
        <v>0</v>
      </c>
      <c r="EI16" s="6">
        <f t="shared" ref="EI16:EI24" si="201">IF($H16=$DZ$1,CU16,0)</f>
        <v>0</v>
      </c>
      <c r="EJ16" s="6">
        <f t="shared" ref="EJ16:EJ24" si="202">IF($H16=$DZ$1,CV16,0)</f>
        <v>0</v>
      </c>
      <c r="EK16" s="8">
        <f>SUM(EA16:EJ16)</f>
        <v>0</v>
      </c>
      <c r="EM16" s="47">
        <f t="shared" si="69"/>
        <v>0</v>
      </c>
      <c r="EN16" s="6">
        <f t="shared" ref="EN16:EN24" si="203">IF($H16=$EM$1,CM16,0)</f>
        <v>0</v>
      </c>
      <c r="EO16" s="6">
        <f t="shared" ref="EO16:EO24" si="204">IF($H16=$EM$1,CN16,0)</f>
        <v>0</v>
      </c>
      <c r="EP16" s="6">
        <f t="shared" ref="EP16:EP24" si="205">IF($H16=$EM$1,CO16,0)</f>
        <v>0</v>
      </c>
      <c r="EQ16" s="6">
        <f t="shared" ref="EQ16:EQ24" si="206">IF($H16=$EM$1,CP16,0)</f>
        <v>0</v>
      </c>
      <c r="ER16" s="6">
        <f t="shared" ref="ER16:ER24" si="207">IF($H16=$EM$1,CQ16,0)</f>
        <v>0</v>
      </c>
      <c r="ES16" s="6">
        <f t="shared" ref="ES16:ES24" si="208">IF($H16=$EM$1,CR16,0)</f>
        <v>0</v>
      </c>
      <c r="ET16" s="6">
        <f t="shared" ref="ET16:ET24" si="209">IF($H16=$EM$1,CS16,0)</f>
        <v>0</v>
      </c>
      <c r="EU16" s="6">
        <f t="shared" ref="EU16:EU24" si="210">IF($H16=$EM$1,CT16,0)</f>
        <v>0</v>
      </c>
      <c r="EV16" s="6">
        <f t="shared" ref="EV16:EV24" si="211">IF($H16=$EM$1,CU16,0)</f>
        <v>0</v>
      </c>
      <c r="EW16" s="6">
        <f t="shared" ref="EW16:EW24" si="212">IF($H16=$EM$1,CV16,0)</f>
        <v>0</v>
      </c>
      <c r="EX16" s="8">
        <f>SUM(EN16:EW16)</f>
        <v>0</v>
      </c>
      <c r="FA16" s="47">
        <f t="shared" si="55"/>
        <v>0</v>
      </c>
      <c r="FB16" s="6"/>
      <c r="FC16" s="6"/>
      <c r="FD16" s="6"/>
      <c r="FE16" s="6"/>
      <c r="FF16" s="6"/>
      <c r="FG16" s="6"/>
      <c r="FH16" s="6"/>
      <c r="FI16" s="6"/>
      <c r="FJ16" s="6"/>
      <c r="FK16" s="6"/>
      <c r="FL16" s="8">
        <f>SUM(FB16:FK16)</f>
        <v>0</v>
      </c>
      <c r="FO16" s="6">
        <f>IFERROR(IF($B16="Teknisk/adm. Bistand",(K16)*Tabeller!J$11,(K16)*Tabeller!J$10),0)</f>
        <v>0</v>
      </c>
      <c r="FP16" s="6">
        <f>IFERROR(IF($B16="Teknisk/adm. Bistand",(L16)*Tabeller!K$11,(L16)*Tabeller!K$10),0)</f>
        <v>0</v>
      </c>
      <c r="FQ16" s="6">
        <f>IFERROR(IF($B16="Teknisk/adm. Bistand",(M16)*Tabeller!L$11,(M16)*Tabeller!L$10),0)</f>
        <v>0</v>
      </c>
      <c r="FR16" s="6">
        <f>IFERROR(IF($B16="Teknisk/adm. Bistand",(N16)*Tabeller!M$11,(N16)*Tabeller!M$10),0)</f>
        <v>0</v>
      </c>
      <c r="FS16" s="6">
        <f>IFERROR(IF($B16="Teknisk/adm. Bistand",(O16)*Tabeller!N$11,(O16)*Tabeller!N$10),0)</f>
        <v>0</v>
      </c>
      <c r="FT16" s="6">
        <f>IFERROR(IF($B16="Teknisk/adm. Bistand",(P16)*Tabeller!O$11,(P16)*Tabeller!O$10),0)</f>
        <v>0</v>
      </c>
      <c r="FU16" s="6">
        <f>IFERROR(IF($B16="Teknisk/adm. Bistand",(Q16)*Tabeller!P$11,(Q16)*Tabeller!P$10),0)</f>
        <v>0</v>
      </c>
      <c r="FV16" s="6">
        <f>IFERROR(IF($B16="Teknisk/adm. Bistand",(R16)*Tabeller!Q$11,(R16)*Tabeller!Q$10),0)</f>
        <v>0</v>
      </c>
      <c r="FW16" s="6">
        <f>IFERROR(IF($B16="Teknisk/adm. Bistand",(S16)*Tabeller!R$11,(S16)*Tabeller!R$10),0)</f>
        <v>0</v>
      </c>
      <c r="FX16" s="6">
        <f>IFERROR(IF($B16="Teknisk/adm. Bistand",(T16)*Tabeller!S$11,(T16)*Tabeller!S$10),0)</f>
        <v>0</v>
      </c>
    </row>
    <row r="17" spans="2:180" ht="15" x14ac:dyDescent="0.25">
      <c r="B17" s="511"/>
      <c r="C17" s="422">
        <f>IF(Registrering!$B$28="Fast beløp",0,CW17)</f>
        <v>0</v>
      </c>
      <c r="D17" s="422">
        <f t="shared" ref="D17:D23" si="213">SUM(AR17:BA17)</f>
        <v>0</v>
      </c>
      <c r="E17" s="422">
        <f t="shared" si="165"/>
        <v>0</v>
      </c>
      <c r="F17" s="422">
        <f t="shared" si="166"/>
        <v>0</v>
      </c>
      <c r="G17" s="58">
        <f>SUM(K17:T17)</f>
        <v>0</v>
      </c>
      <c r="H17" s="595"/>
      <c r="I17" s="598"/>
      <c r="J17" s="604"/>
      <c r="K17" s="605"/>
      <c r="L17" s="605"/>
      <c r="M17" s="605"/>
      <c r="N17" s="605"/>
      <c r="O17" s="605"/>
      <c r="P17" s="605"/>
      <c r="Q17" s="605"/>
      <c r="R17" s="605"/>
      <c r="S17" s="605"/>
      <c r="T17" s="605"/>
      <c r="AG17" s="6">
        <f t="shared" si="167"/>
        <v>0</v>
      </c>
      <c r="AH17" s="6">
        <f>AG17*Tabeller!$I$49</f>
        <v>0</v>
      </c>
      <c r="AI17" s="6">
        <f t="shared" si="168"/>
        <v>0</v>
      </c>
      <c r="AJ17" s="88">
        <f>AI17*Tabeller!$H$40</f>
        <v>0</v>
      </c>
      <c r="AK17" s="6">
        <f>SUM(AI17:AJ17,AL17)*Tabeller!$H$42</f>
        <v>0</v>
      </c>
      <c r="AL17" s="6">
        <f>AH17*Tabeller!$H$41</f>
        <v>0</v>
      </c>
      <c r="AM17" s="6">
        <f t="shared" si="169"/>
        <v>0</v>
      </c>
      <c r="AN17" s="6">
        <f>AM17+(IF(B17="Teknisk adm bistand",Registrering!$E$51,Registrering!$B$51))</f>
        <v>0</v>
      </c>
      <c r="AO17" s="6">
        <f>AN17/Tabeller!$H$5</f>
        <v>0</v>
      </c>
      <c r="AR17" s="6">
        <f>((K17*Budsjett_FL!$AM17))</f>
        <v>0</v>
      </c>
      <c r="AS17" s="6">
        <f>((L17*Budsjett_FL!$AM17)*(Tabeller!J$49))</f>
        <v>0</v>
      </c>
      <c r="AT17" s="6">
        <f>((M17*Budsjett_FL!$AM17)*(Tabeller!K$49))</f>
        <v>0</v>
      </c>
      <c r="AU17" s="6">
        <f>((N17*Budsjett_FL!$AM17)*(Tabeller!L$49))</f>
        <v>0</v>
      </c>
      <c r="AV17" s="6">
        <f>((O17*Budsjett_FL!$AM17)*(Tabeller!M$49))</f>
        <v>0</v>
      </c>
      <c r="AW17" s="6">
        <f>((P17*Budsjett_FL!$AM17)*(Tabeller!N$49))</f>
        <v>0</v>
      </c>
      <c r="AX17" s="6">
        <f>((Q17*Budsjett_FL!$AM17)*(Tabeller!O$49))</f>
        <v>0</v>
      </c>
      <c r="AY17" s="6">
        <f>((R17*Budsjett_FL!$AM17)*(Tabeller!P$49))</f>
        <v>0</v>
      </c>
      <c r="AZ17" s="6">
        <f>((S17*Budsjett_FL!$AM17)*(Tabeller!Q$49))</f>
        <v>0</v>
      </c>
      <c r="BA17" s="6">
        <f>((T17*Budsjett_FL!$AM17)*(Tabeller!R$49))</f>
        <v>0</v>
      </c>
      <c r="BC17" s="6">
        <f t="shared" si="170"/>
        <v>0</v>
      </c>
      <c r="BD17" s="6">
        <f t="shared" si="171"/>
        <v>0</v>
      </c>
      <c r="BE17" s="6">
        <f t="shared" si="172"/>
        <v>0</v>
      </c>
      <c r="BF17" s="6">
        <f t="shared" si="173"/>
        <v>0</v>
      </c>
      <c r="BG17" s="6">
        <f t="shared" si="174"/>
        <v>0</v>
      </c>
      <c r="BH17" s="6">
        <f t="shared" si="175"/>
        <v>0</v>
      </c>
      <c r="BI17" s="6">
        <f t="shared" si="176"/>
        <v>0</v>
      </c>
      <c r="BJ17" s="6">
        <f t="shared" si="177"/>
        <v>0</v>
      </c>
      <c r="BK17" s="6">
        <f t="shared" si="178"/>
        <v>0</v>
      </c>
      <c r="BL17" s="6">
        <f t="shared" si="179"/>
        <v>0</v>
      </c>
      <c r="BO17" s="6">
        <f>IFERROR(IF($F$83=$M$82,AR17*$E$82,AR17*Budsjett_FL!$E$83),0)</f>
        <v>0</v>
      </c>
      <c r="BP17" s="6">
        <f>IFERROR(IF($F$83=$M$82,AS17*$E$82,AS17*Budsjett_FL!$E$83),0)</f>
        <v>0</v>
      </c>
      <c r="BQ17" s="6">
        <f>IFERROR(IF($F$83=$M$82,AT17*$E$82,AT17*Budsjett_FL!$E$83),0)</f>
        <v>0</v>
      </c>
      <c r="BR17" s="6">
        <f>IFERROR(IF($F$83=$M$82,AU17*$E$82,AU17*Budsjett_FL!$E$83),0)</f>
        <v>0</v>
      </c>
      <c r="BS17" s="6">
        <f>IFERROR(IF($F$83=$M$82,AV17*$E$82,AV17*Budsjett_FL!$E$83),0)</f>
        <v>0</v>
      </c>
      <c r="BT17" s="6">
        <f>IFERROR(IF($F$83=$M$82,AW17*$E$82,AW17*Budsjett_FL!$E$83),0)</f>
        <v>0</v>
      </c>
      <c r="BU17" s="6">
        <f>IFERROR(IF($F$83=$M$82,AX17*$E$82,AX17*Budsjett_FL!$E$83),0)</f>
        <v>0</v>
      </c>
      <c r="BV17" s="6">
        <f>IFERROR(IF($F$83=$M$82,AY17*$E$82,AY17*Budsjett_FL!$E$83),0)</f>
        <v>0</v>
      </c>
      <c r="BW17" s="6">
        <f>IFERROR(IF($F$83=$M$82,AZ17*$E$82,AZ17*Budsjett_FL!$E$83),0)</f>
        <v>0</v>
      </c>
      <c r="BX17" s="6">
        <f>IFERROR(IF($F$83=$M$82,BA17*$E$82,BA17*Budsjett_FL!$E$83),0)</f>
        <v>0</v>
      </c>
      <c r="CA17" s="6">
        <f t="shared" si="180"/>
        <v>0</v>
      </c>
      <c r="CB17" s="6">
        <f t="shared" si="180"/>
        <v>0</v>
      </c>
      <c r="CC17" s="6">
        <f t="shared" si="180"/>
        <v>0</v>
      </c>
      <c r="CD17" s="6">
        <f t="shared" si="180"/>
        <v>0</v>
      </c>
      <c r="CE17" s="6">
        <f t="shared" si="180"/>
        <v>0</v>
      </c>
      <c r="CF17" s="6">
        <f t="shared" si="180"/>
        <v>0</v>
      </c>
      <c r="CG17" s="6">
        <f t="shared" si="180"/>
        <v>0</v>
      </c>
      <c r="CH17" s="6">
        <f t="shared" si="180"/>
        <v>0</v>
      </c>
      <c r="CI17" s="6">
        <f t="shared" si="180"/>
        <v>0</v>
      </c>
      <c r="CJ17" s="6">
        <f t="shared" si="180"/>
        <v>0</v>
      </c>
      <c r="CL17" s="47">
        <f t="shared" si="181"/>
        <v>0</v>
      </c>
      <c r="CM17" s="6">
        <f>-((IF($CL17="Teknisk/adm. bistand/Feltassistent",Budsjett_FL!AR17*(1+Tabeller!$I$76),0))+(IF($CL17="Forsker - professor",Tabeller!I$69*K17,0)+IF($CL17="Prosjektleder/adm.leder",Tabeller!I$68*K17,0)+IF($CL17="Forsker - 1.aman.",Tabeller!I$70*K17,0)+IF($CL17="Gjesteforsker",Tabeller!I$72*K17,0)+IF($CL17="Postdoktor / forsker",Tabeller!I$73*K17,0)+IF($CL17="Stipendiat",Tabeller!I$74*K17,0)+IF($CL17="Forsker (rundsum)",Tabeller!I$71*K17,0)+IF($CL17="Vit.ass",Tabeller!I$75*K17,0)))</f>
        <v>0</v>
      </c>
      <c r="CN17" s="6">
        <f>-((IF($CL17="Teknisk/adm. bistand/Feltassistent",Budsjett_FL!AS17*(1+Tabeller!$I$76),0))+(IF($CL17="Forsker - professor",Tabeller!J$69*L17,0)+IF($CL17="Prosjektleder/adm.leder",Tabeller!J$68*L17,0)+IF($CL17="Forsker - 1.aman.",Tabeller!J$70*L17,0)+IF($CL17="Gjesteforsker",Tabeller!J$72*L17,0)+IF($CL17="Postdoktor / forsker",Tabeller!J$73*L17,0)+IF($CL17="Stipendiat",Tabeller!J$74*L17,0)+IF($CL17="Forsker (rundsum)",Tabeller!J$71*L17,0)+IF($CL17="Vit.ass",Tabeller!J$75*L17,0)))</f>
        <v>0</v>
      </c>
      <c r="CO17" s="6">
        <f>-((IF($CL17="Teknisk/adm. bistand/Feltassistent",Budsjett_FL!AT17*(1+Tabeller!$I$76),0))+(IF($CL17="Forsker - professor",Tabeller!K$69*M17,0)+IF($CL17="Prosjektleder/adm.leder",Tabeller!K$68*M17,0)+IF($CL17="Forsker - 1.aman.",Tabeller!K$70*M17,0)+IF($CL17="Gjesteforsker",Tabeller!K$72*M17,0)+IF($CL17="Postdoktor / forsker",Tabeller!K$73*M17,0)+IF($CL17="Stipendiat",Tabeller!K$74*M17,0)+IF($CL17="Forsker (rundsum)",Tabeller!K$71*M17,0)+IF($CL17="Vit.ass",Tabeller!K$75*M17,0)))</f>
        <v>0</v>
      </c>
      <c r="CP17" s="6">
        <f>-((IF($CL17="Teknisk/adm. bistand/Feltassistent",Budsjett_FL!AU17*(1+Tabeller!$I$76),0))+(IF($CL17="Forsker - professor",Tabeller!L$69*N17,0)+IF($CL17="Prosjektleder/adm.leder",Tabeller!L$68*N17,0)+IF($CL17="Forsker - 1.aman.",Tabeller!L$70*N17,0)+IF($CL17="Gjesteforsker",Tabeller!L$72*N17,0)+IF($CL17="Postdoktor / forsker",Tabeller!L$73*N17,0)+IF($CL17="Stipendiat",Tabeller!L$74*N17,0)+IF($CL17="Forsker (rundsum)",Tabeller!L$71*N17,0)+IF($CL17="Vit.ass",Tabeller!L$75*N17,0)))</f>
        <v>0</v>
      </c>
      <c r="CQ17" s="6">
        <f>-((IF($CL17="Teknisk/adm. bistand/Feltassistent",Budsjett_FL!AV17*(1+Tabeller!$I$76),0))+(IF($CL17="Forsker - professor",Tabeller!M$69*O17,0)+IF($CL17="Prosjektleder/adm.leder",Tabeller!M$68*O17,0)+IF($CL17="Forsker - 1.aman.",Tabeller!M$70*O17,0)+IF($CL17="Gjesteforsker",Tabeller!M$72*O17,0)+IF($CL17="Postdoktor / forsker",Tabeller!M$73*O17,0)+IF($CL17="Stipendiat",Tabeller!M$74*O17,0)+IF($CL17="Forsker (rundsum)",Tabeller!M$71*O17,0)+IF($CL17="Vit.ass",Tabeller!M$75*O17,0)))</f>
        <v>0</v>
      </c>
      <c r="CR17" s="6">
        <f>-((IF($CL17="Teknisk/adm. bistand/Feltassistent",Budsjett_FL!AW17*(1+Tabeller!$I$76),0))+(IF($CL17="Forsker - professor",Tabeller!N$69*P17,0)+IF($CL17="Prosjektleder/adm.leder",Tabeller!N$68*P17,0)+IF($CL17="Forsker - 1.aman.",Tabeller!N$70*P17,0)+IF($CL17="Gjesteforsker",Tabeller!N$72*P17,0)+IF($CL17="Postdoktor / forsker",Tabeller!N$73*P17,0)+IF($CL17="Stipendiat",Tabeller!N$74*P17,0)+IF($CL17="Forsker (rundsum)",Tabeller!N$71*P17,0)+IF($CL17="Vit.ass",Tabeller!N$75*P17,0)))</f>
        <v>0</v>
      </c>
      <c r="CS17" s="6">
        <f>-((IF($CL17="Teknisk/adm. bistand/Feltassistent",Budsjett_FL!AX17*(1+Tabeller!$I$76),0))+(IF($CL17="Forsker - professor",Tabeller!O$69*Q17,0)+IF($CL17="Prosjektleder/adm.leder",Tabeller!O$68*Q17,0)+IF($CL17="Forsker - 1.aman.",Tabeller!O$70*Q17,0)+IF($CL17="Gjesteforsker",Tabeller!O$72*Q17,0)+IF($CL17="Postdoktor / forsker",Tabeller!O$73*Q17,0)+IF($CL17="Stipendiat",Tabeller!O$74*Q17,0)+IF($CL17="Forsker (rundsum)",Tabeller!O$71*Q17,0)+IF($CL17="Vit.ass",Tabeller!O$75*Q17,0)))</f>
        <v>0</v>
      </c>
      <c r="CT17" s="6">
        <f>-((IF($CL17="Teknisk/adm. bistand/Feltassistent",Budsjett_FL!AY17*(1+Tabeller!$I$76),0))+(IF($CL17="Forsker - professor",Tabeller!P$69*R17,0)+IF($CL17="Prosjektleder/adm.leder",Tabeller!P$68*R17,0)+IF($CL17="Forsker - 1.aman.",Tabeller!P$70*R17,0)+IF($CL17="Gjesteforsker",Tabeller!P$72*R17,0)+IF($CL17="Postdoktor / forsker",Tabeller!P$73*R17,0)+IF($CL17="Stipendiat",Tabeller!P$74*R17,0)+IF($CL17="Forsker (rundsum)",Tabeller!P$71*R17,0)+IF($CL17="Vit.ass",Tabeller!P$75*R17,0)))</f>
        <v>0</v>
      </c>
      <c r="CU17" s="6">
        <f>-((IF($CL17="Teknisk/adm. bistand/Feltassistent",Budsjett_FL!AZ17*(1+Tabeller!$I$76),0))+(IF($CL17="Forsker - professor",Tabeller!Q$69*S17,0)+IF($CL17="Prosjektleder/adm.leder",Tabeller!Q$68*S17,0)+IF($CL17="Forsker - 1.aman.",Tabeller!Q$70*S17,0)+IF($CL17="Gjesteforsker",Tabeller!Q$72*S17,0)+IF($CL17="Postdoktor / forsker",Tabeller!Q$73*S17,0)+IF($CL17="Stipendiat",Tabeller!Q$74*S17,0)+IF($CL17="Forsker (rundsum)",Tabeller!Q$71*S17,0)+IF($CL17="Vit.ass",Tabeller!Q$75*S17,0)))</f>
        <v>0</v>
      </c>
      <c r="CV17" s="6">
        <f>-((IF($CL17="Teknisk/adm. bistand/Feltassistent",Budsjett_FL!BA17*(1+Tabeller!$I$76),0))+(IF($CL17="Forsker - professor",Tabeller!R$69*T17,0)+IF($CL17="Prosjektleder/adm.leder",Tabeller!R$68*T17,0)+IF($CL17="Forsker - 1.aman.",Tabeller!R$70*T17,0)+IF($CL17="Gjesteforsker",Tabeller!R$72*T17,0)+IF($CL17="Postdoktor / forsker",Tabeller!R$73*T17,0)+IF($CL17="Stipendiat",Tabeller!R$74*T17,0)+IF($CL17="Forsker (rundsum)",Tabeller!R$71*T17,0)+IF($CL17="Vit.ass",Tabeller!R$75*T17,0)))</f>
        <v>0</v>
      </c>
      <c r="CW17" s="8">
        <f t="shared" ref="CW17:CW25" si="214">SUM(CM17:CV17)</f>
        <v>0</v>
      </c>
      <c r="CZ17" s="47">
        <f t="shared" si="182"/>
        <v>0</v>
      </c>
      <c r="DA17" s="6">
        <f>-((IF($CZ17="Teknisk/adm. bistand/Feltassistent",IF(Budsjett_FL!AR17*(1+Tabeller!$I$76)&gt;Tabeller!I$69,Tabeller!I$69,Budsjett_FL!AR17*(1+Tabeller!$I$76)),0))+(IF($CZ17="Forsker - professor",Tabeller!I$69*K17,0)+IF($CZ17="Prosjektleder/adm.leder",Tabeller!I$68*K17,0)+IF($CZ17="Forsker - 1.aman.",Tabeller!I$70*K17,0)+IF($CZ17="Gjesteforsker",Tabeller!I$72*K17,0)+IF($CZ17="Postdoktor / forsker",Tabeller!I$73*K17,0)+IF($CZ17="Stipendiat",Tabeller!I$74*K17,0)+IF($CZ17="Forsker (rundsum)",Tabeller!I$71*K17,0)+IF($CZ17="Vit.ass",Tabeller!I$75*K17,0))/1)</f>
        <v>0</v>
      </c>
      <c r="DB17" s="6">
        <f>-((IF($CZ17="Teknisk/adm. bistand/Feltassistent",IF(Budsjett_FL!AS17*(1+Tabeller!$I$76)&gt;Tabeller!J$69,Tabeller!J$69,Budsjett_FL!AS17*(1+Tabeller!$I$76)),0))+(IF($CZ17="Forsker - professor",Tabeller!J$69*L17,0)+IF($CZ17="Prosjektleder/adm.leder",Tabeller!J$68*L17,0)+IF($CZ17="Forsker - 1.aman.",Tabeller!J$70*L17,0)+IF($CZ17="Gjesteforsker",Tabeller!J$72*L17,0)+IF($CZ17="Postdoktor / forsker",Tabeller!J$73*L17,0)+IF($CZ17="Stipendiat",Tabeller!J$74*L17,0)+IF($CZ17="Forsker (rundsum)",Tabeller!J$71*L17,0)+IF($CZ17="Vit.ass",Tabeller!J$75*L17,0))/1)</f>
        <v>0</v>
      </c>
      <c r="DC17" s="6">
        <f>-((IF($CZ17="Teknisk/adm. bistand/Feltassistent",IF(Budsjett_FL!AT17*(1+Tabeller!$I$76)&gt;Tabeller!K$69,Tabeller!K$69,Budsjett_FL!AT17*(1+Tabeller!$I$76)),0))+(IF($CZ17="Forsker - professor",Tabeller!K$69*M17,0)+IF($CZ17="Prosjektleder/adm.leder",Tabeller!K$68*M17,0)+IF($CZ17="Forsker - 1.aman.",Tabeller!K$70*M17,0)+IF($CZ17="Gjesteforsker",Tabeller!K$72*M17,0)+IF($CZ17="Postdoktor / forsker",Tabeller!K$73*M17,0)+IF($CZ17="Stipendiat",Tabeller!K$74*M17,0)+IF($CZ17="Forsker (rundsum)",Tabeller!K$71*M17,0)+IF($CZ17="Vit.ass",Tabeller!K$75*M17,0))/1)</f>
        <v>0</v>
      </c>
      <c r="DD17" s="6">
        <f>-((IF($CZ17="Teknisk/adm. bistand/Feltassistent",IF(Budsjett_FL!AU17*(1+Tabeller!$I$76)&gt;Tabeller!L$69,Tabeller!L$69,Budsjett_FL!AU17*(1+Tabeller!$I$76)),0))+(IF($CZ17="Forsker - professor",Tabeller!L$69*N17,0)+IF($CZ17="Prosjektleder/adm.leder",Tabeller!L$68*N17,0)+IF($CZ17="Forsker - 1.aman.",Tabeller!L$70*N17,0)+IF($CZ17="Gjesteforsker",Tabeller!L$72*N17,0)+IF($CZ17="Postdoktor / forsker",Tabeller!L$73*N17,0)+IF($CZ17="Stipendiat",Tabeller!L$74*N17,0)+IF($CZ17="Forsker (rundsum)",Tabeller!L$71*N17,0)+IF($CZ17="Vit.ass",Tabeller!L$75*N17,0))/1)</f>
        <v>0</v>
      </c>
      <c r="DE17" s="6">
        <f>-((IF($CZ17="Teknisk/adm. bistand/Feltassistent",IF(Budsjett_FL!AV17*(1+Tabeller!$I$76)&gt;Tabeller!M$69,Tabeller!M$69,Budsjett_FL!AV17*(1+Tabeller!$I$76)),0))+(IF($CZ17="Forsker - professor",Tabeller!M$69*O17,0)+IF($CZ17="Prosjektleder/adm.leder",Tabeller!M$68*O17,0)+IF($CZ17="Forsker - 1.aman.",Tabeller!M$70*O17,0)+IF($CZ17="Gjesteforsker",Tabeller!M$72*O17,0)+IF($CZ17="Postdoktor / forsker",Tabeller!M$73*O17,0)+IF($CZ17="Stipendiat",Tabeller!M$74*O17,0)+IF($CZ17="Forsker (rundsum)",Tabeller!M$71*O17,0)+IF($CZ17="Vit.ass",Tabeller!M$75*O17,0))/1)</f>
        <v>0</v>
      </c>
      <c r="DF17" s="6">
        <f>-((IF($CZ17="Teknisk/adm. bistand/Feltassistent",IF(Budsjett_FL!AW17*(1+Tabeller!$I$76)&gt;Tabeller!N$69,Tabeller!N$69,Budsjett_FL!AW17*(1+Tabeller!$I$76)),0))+(IF($CZ17="Forsker - professor",Tabeller!N$69*P17,0)+IF($CZ17="Prosjektleder/adm.leder",Tabeller!N$68*P17,0)+IF($CZ17="Forsker - 1.aman.",Tabeller!N$70*P17,0)+IF($CZ17="Gjesteforsker",Tabeller!N$72*P17,0)+IF($CZ17="Postdoktor / forsker",Tabeller!N$73*P17,0)+IF($CZ17="Stipendiat",Tabeller!N$74*P17,0)+IF($CZ17="Forsker (rundsum)",Tabeller!N$71*P17,0)+IF($CZ17="Vit.ass",Tabeller!N$75*P17,0))/1)</f>
        <v>0</v>
      </c>
      <c r="DG17" s="6">
        <f>-((IF($CZ17="Teknisk/adm. bistand/Feltassistent",IF(Budsjett_FL!AX17*(1+Tabeller!$I$76)&gt;Tabeller!O$69,Tabeller!O$69,Budsjett_FL!AX17*(1+Tabeller!$I$76)),0))+(IF($CZ17="Forsker - professor",Tabeller!O$69*Q17,0)+IF($CZ17="Prosjektleder/adm.leder",Tabeller!O$68*Q17,0)+IF($CZ17="Forsker - 1.aman.",Tabeller!O$70*Q17,0)+IF($CZ17="Gjesteforsker",Tabeller!O$72*Q17,0)+IF($CZ17="Postdoktor / forsker",Tabeller!O$73*Q17,0)+IF($CZ17="Stipendiat",Tabeller!O$74*Q17,0)+IF($CZ17="Forsker (rundsum)",Tabeller!O$71*Q17,0)+IF($CZ17="Vit.ass",Tabeller!O$75*Q17,0))/1)</f>
        <v>0</v>
      </c>
      <c r="DH17" s="6">
        <f>-((IF($CZ17="Teknisk/adm. bistand/Feltassistent",IF(Budsjett_FL!AY17*(1+Tabeller!$I$76)&gt;Tabeller!P$69,Tabeller!P$69,Budsjett_FL!AY17*(1+Tabeller!$I$76)),0))+(IF($CZ17="Forsker - professor",Tabeller!P$69*R17,0)+IF($CZ17="Prosjektleder/adm.leder",Tabeller!P$68*R17,0)+IF($CZ17="Forsker - 1.aman.",Tabeller!P$70*R17,0)+IF($CZ17="Gjesteforsker",Tabeller!P$72*R17,0)+IF($CZ17="Postdoktor / forsker",Tabeller!P$73*R17,0)+IF($CZ17="Stipendiat",Tabeller!P$74*R17,0)+IF($CZ17="Forsker (rundsum)",Tabeller!P$71*R17,0)+IF($CZ17="Vit.ass",Tabeller!P$75*R17,0))/1)</f>
        <v>0</v>
      </c>
      <c r="DI17" s="6">
        <f>-((IF($CZ17="Teknisk/adm. bistand/Feltassistent",IF(Budsjett_FL!AZ17*(1+Tabeller!$I$76)&gt;Tabeller!Q$69,Tabeller!Q$69,Budsjett_FL!AZ17*(1+Tabeller!$I$76)),0))+(IF($CZ17="Forsker - professor",Tabeller!Q$69*S17,0)+IF($CZ17="Prosjektleder/adm.leder",Tabeller!Q$68*S17,0)+IF($CZ17="Forsker - 1.aman.",Tabeller!Q$70*S17,0)+IF($CZ17="Gjesteforsker",Tabeller!Q$72*S17,0)+IF($CZ17="Postdoktor / forsker",Tabeller!Q$73*S17,0)+IF($CZ17="Stipendiat",Tabeller!Q$74*S17,0)+IF($CZ17="Forsker (rundsum)",Tabeller!Q$71*S17,0)+IF($CZ17="Vit.ass",Tabeller!Q$75*S17,0))/1)</f>
        <v>0</v>
      </c>
      <c r="DJ17" s="6">
        <f>-((IF($CZ17="Teknisk/adm. bistand/Feltassistent",IF(Budsjett_FL!BA17*(1+Tabeller!$I$76)&gt;Tabeller!R$69,Tabeller!R$69,Budsjett_FL!BA17*(1+Tabeller!$I$76)),0))+(IF($CZ17="Forsker - professor",Tabeller!R$69*T17,0)+IF($CZ17="Prosjektleder/adm.leder",Tabeller!R$68*T17,0)+IF($CZ17="Forsker - 1.aman.",Tabeller!R$70*T17,0)+IF($CZ17="Gjesteforsker",Tabeller!R$72*T17,0)+IF($CZ17="Postdoktor / forsker",Tabeller!R$73*T17,0)+IF($CZ17="Stipendiat",Tabeller!R$74*T17,0)+IF($CZ17="Forsker (rundsum)",Tabeller!R$71*T17,0)+IF($CZ17="Vit.ass",Tabeller!R$75*T17,0))/1)</f>
        <v>0</v>
      </c>
      <c r="DK17" s="8">
        <f t="shared" ref="DK17:DK25" si="215">SUM(DA17:DJ17)</f>
        <v>0</v>
      </c>
      <c r="DM17" s="47">
        <f t="shared" si="65"/>
        <v>0</v>
      </c>
      <c r="DN17" s="6">
        <f t="shared" si="183"/>
        <v>0</v>
      </c>
      <c r="DO17" s="6">
        <f t="shared" si="184"/>
        <v>0</v>
      </c>
      <c r="DP17" s="6">
        <f t="shared" si="185"/>
        <v>0</v>
      </c>
      <c r="DQ17" s="6">
        <f t="shared" si="186"/>
        <v>0</v>
      </c>
      <c r="DR17" s="6">
        <f t="shared" si="187"/>
        <v>0</v>
      </c>
      <c r="DS17" s="6">
        <f t="shared" si="188"/>
        <v>0</v>
      </c>
      <c r="DT17" s="6">
        <f t="shared" si="189"/>
        <v>0</v>
      </c>
      <c r="DU17" s="6">
        <f t="shared" si="190"/>
        <v>0</v>
      </c>
      <c r="DV17" s="6">
        <f t="shared" si="191"/>
        <v>0</v>
      </c>
      <c r="DW17" s="6">
        <f t="shared" si="192"/>
        <v>0</v>
      </c>
      <c r="DX17" s="8">
        <f t="shared" ref="DX17:DX25" si="216">SUM(DN17:DW17)</f>
        <v>0</v>
      </c>
      <c r="DZ17" s="47">
        <f t="shared" si="67"/>
        <v>0</v>
      </c>
      <c r="EA17" s="6">
        <f t="shared" si="193"/>
        <v>0</v>
      </c>
      <c r="EB17" s="6">
        <f t="shared" si="194"/>
        <v>0</v>
      </c>
      <c r="EC17" s="6">
        <f t="shared" si="195"/>
        <v>0</v>
      </c>
      <c r="ED17" s="6">
        <f t="shared" si="196"/>
        <v>0</v>
      </c>
      <c r="EE17" s="6">
        <f t="shared" si="197"/>
        <v>0</v>
      </c>
      <c r="EF17" s="6">
        <f t="shared" si="198"/>
        <v>0</v>
      </c>
      <c r="EG17" s="6">
        <f t="shared" si="199"/>
        <v>0</v>
      </c>
      <c r="EH17" s="6">
        <f t="shared" si="200"/>
        <v>0</v>
      </c>
      <c r="EI17" s="6">
        <f t="shared" si="201"/>
        <v>0</v>
      </c>
      <c r="EJ17" s="6">
        <f t="shared" si="202"/>
        <v>0</v>
      </c>
      <c r="EK17" s="8">
        <f t="shared" ref="EK17:EK25" si="217">SUM(EA17:EJ17)</f>
        <v>0</v>
      </c>
      <c r="EM17" s="47">
        <f t="shared" si="69"/>
        <v>0</v>
      </c>
      <c r="EN17" s="6">
        <f t="shared" si="203"/>
        <v>0</v>
      </c>
      <c r="EO17" s="6">
        <f t="shared" si="204"/>
        <v>0</v>
      </c>
      <c r="EP17" s="6">
        <f t="shared" si="205"/>
        <v>0</v>
      </c>
      <c r="EQ17" s="6">
        <f t="shared" si="206"/>
        <v>0</v>
      </c>
      <c r="ER17" s="6">
        <f t="shared" si="207"/>
        <v>0</v>
      </c>
      <c r="ES17" s="6">
        <f t="shared" si="208"/>
        <v>0</v>
      </c>
      <c r="ET17" s="6">
        <f t="shared" si="209"/>
        <v>0</v>
      </c>
      <c r="EU17" s="6">
        <f t="shared" si="210"/>
        <v>0</v>
      </c>
      <c r="EV17" s="6">
        <f t="shared" si="211"/>
        <v>0</v>
      </c>
      <c r="EW17" s="6">
        <f t="shared" si="212"/>
        <v>0</v>
      </c>
      <c r="EX17" s="8">
        <f t="shared" ref="EX17:EX25" si="218">SUM(EN17:EW17)</f>
        <v>0</v>
      </c>
      <c r="FA17" s="47">
        <f t="shared" si="55"/>
        <v>0</v>
      </c>
      <c r="FB17" s="6"/>
      <c r="FC17" s="6"/>
      <c r="FD17" s="6"/>
      <c r="FE17" s="6"/>
      <c r="FF17" s="6"/>
      <c r="FG17" s="6"/>
      <c r="FH17" s="6"/>
      <c r="FI17" s="6"/>
      <c r="FJ17" s="6"/>
      <c r="FK17" s="6"/>
      <c r="FL17" s="8">
        <f t="shared" ref="FL17:FL25" si="219">SUM(FB17:FK17)</f>
        <v>0</v>
      </c>
      <c r="FO17" s="6">
        <f>IFERROR(IF($B17="Teknisk/adm. Bistand",(K17)*Tabeller!J$11,(K17)*Tabeller!J$10),0)</f>
        <v>0</v>
      </c>
      <c r="FP17" s="6">
        <f>IFERROR(IF($B17="Teknisk/adm. Bistand",(L17)*Tabeller!K$11,(L17)*Tabeller!K$10),0)</f>
        <v>0</v>
      </c>
      <c r="FQ17" s="6">
        <f>IFERROR(IF($B17="Teknisk/adm. Bistand",(M17)*Tabeller!L$11,(M17)*Tabeller!L$10),0)</f>
        <v>0</v>
      </c>
      <c r="FR17" s="6">
        <f>IFERROR(IF($B17="Teknisk/adm. Bistand",(N17)*Tabeller!M$11,(N17)*Tabeller!M$10),0)</f>
        <v>0</v>
      </c>
      <c r="FS17" s="6">
        <f>IFERROR(IF($B17="Teknisk/adm. Bistand",(O17)*Tabeller!N$11,(O17)*Tabeller!N$10),0)</f>
        <v>0</v>
      </c>
      <c r="FT17" s="6">
        <f>IFERROR(IF($B17="Teknisk/adm. Bistand",(P17)*Tabeller!O$11,(P17)*Tabeller!O$10),0)</f>
        <v>0</v>
      </c>
      <c r="FU17" s="6">
        <f>IFERROR(IF($B17="Teknisk/adm. Bistand",(Q17)*Tabeller!P$11,(Q17)*Tabeller!P$10),0)</f>
        <v>0</v>
      </c>
      <c r="FV17" s="6">
        <f>IFERROR(IF($B17="Teknisk/adm. Bistand",(R17)*Tabeller!Q$11,(R17)*Tabeller!Q$10),0)</f>
        <v>0</v>
      </c>
      <c r="FW17" s="6">
        <f>IFERROR(IF($B17="Teknisk/adm. Bistand",(S17)*Tabeller!R$11,(S17)*Tabeller!R$10),0)</f>
        <v>0</v>
      </c>
      <c r="FX17" s="6">
        <f>IFERROR(IF($B17="Teknisk/adm. Bistand",(T17)*Tabeller!S$11,(T17)*Tabeller!S$10),0)</f>
        <v>0</v>
      </c>
    </row>
    <row r="18" spans="2:180" ht="15" x14ac:dyDescent="0.25">
      <c r="B18" s="511"/>
      <c r="C18" s="422">
        <f>IF(Registrering!$B$28="Fast beløp",0,CW18)</f>
        <v>0</v>
      </c>
      <c r="D18" s="422">
        <f t="shared" si="213"/>
        <v>0</v>
      </c>
      <c r="E18" s="422">
        <f t="shared" si="165"/>
        <v>0</v>
      </c>
      <c r="F18" s="422">
        <f t="shared" si="166"/>
        <v>0</v>
      </c>
      <c r="G18" s="58">
        <f t="shared" ref="G18" si="220">SUM(K18:T18)</f>
        <v>0</v>
      </c>
      <c r="H18" s="595"/>
      <c r="I18" s="598"/>
      <c r="J18" s="604"/>
      <c r="K18" s="605"/>
      <c r="L18" s="605"/>
      <c r="M18" s="605"/>
      <c r="N18" s="605"/>
      <c r="O18" s="605"/>
      <c r="P18" s="605"/>
      <c r="Q18" s="605"/>
      <c r="R18" s="605"/>
      <c r="S18" s="605"/>
      <c r="T18" s="605"/>
      <c r="AG18" s="6">
        <f t="shared" si="167"/>
        <v>0</v>
      </c>
      <c r="AH18" s="6">
        <f>AG18*Tabeller!$I$49</f>
        <v>0</v>
      </c>
      <c r="AI18" s="6">
        <f t="shared" si="168"/>
        <v>0</v>
      </c>
      <c r="AJ18" s="88">
        <f>AI18*Tabeller!$H$40</f>
        <v>0</v>
      </c>
      <c r="AK18" s="6">
        <f>SUM(AI18:AJ18,AL18)*Tabeller!$H$42</f>
        <v>0</v>
      </c>
      <c r="AL18" s="6">
        <f>AH18*Tabeller!$H$41</f>
        <v>0</v>
      </c>
      <c r="AM18" s="6">
        <f t="shared" si="169"/>
        <v>0</v>
      </c>
      <c r="AN18" s="6">
        <f>AM18+(IF(B18="Teknisk adm bistand",Registrering!$E$51,Registrering!$B$51))</f>
        <v>0</v>
      </c>
      <c r="AO18" s="6">
        <f>AN18/Tabeller!$H$5</f>
        <v>0</v>
      </c>
      <c r="AR18" s="6">
        <f>((K18*Budsjett_FL!$AM18))</f>
        <v>0</v>
      </c>
      <c r="AS18" s="6">
        <f>((L18*Budsjett_FL!$AM18)*(Tabeller!J$49))</f>
        <v>0</v>
      </c>
      <c r="AT18" s="6">
        <f>((M18*Budsjett_FL!$AM18)*(Tabeller!K$49))</f>
        <v>0</v>
      </c>
      <c r="AU18" s="6">
        <f>((N18*Budsjett_FL!$AM18)*(Tabeller!L$49))</f>
        <v>0</v>
      </c>
      <c r="AV18" s="6">
        <f>((O18*Budsjett_FL!$AM18)*(Tabeller!M$49))</f>
        <v>0</v>
      </c>
      <c r="AW18" s="6">
        <f>((P18*Budsjett_FL!$AM18)*(Tabeller!N$49))</f>
        <v>0</v>
      </c>
      <c r="AX18" s="6">
        <f>((Q18*Budsjett_FL!$AM18)*(Tabeller!O$49))</f>
        <v>0</v>
      </c>
      <c r="AY18" s="6">
        <f>((R18*Budsjett_FL!$AM18)*(Tabeller!P$49))</f>
        <v>0</v>
      </c>
      <c r="AZ18" s="6">
        <f>((S18*Budsjett_FL!$AM18)*(Tabeller!Q$49))</f>
        <v>0</v>
      </c>
      <c r="BA18" s="6">
        <f>((T18*Budsjett_FL!$AM18)*(Tabeller!R$49))</f>
        <v>0</v>
      </c>
      <c r="BC18" s="6">
        <f t="shared" si="170"/>
        <v>0</v>
      </c>
      <c r="BD18" s="6">
        <f t="shared" si="171"/>
        <v>0</v>
      </c>
      <c r="BE18" s="6">
        <f t="shared" si="172"/>
        <v>0</v>
      </c>
      <c r="BF18" s="6">
        <f t="shared" si="173"/>
        <v>0</v>
      </c>
      <c r="BG18" s="6">
        <f t="shared" si="174"/>
        <v>0</v>
      </c>
      <c r="BH18" s="6">
        <f t="shared" si="175"/>
        <v>0</v>
      </c>
      <c r="BI18" s="6">
        <f t="shared" si="176"/>
        <v>0</v>
      </c>
      <c r="BJ18" s="6">
        <f t="shared" si="177"/>
        <v>0</v>
      </c>
      <c r="BK18" s="6">
        <f t="shared" si="178"/>
        <v>0</v>
      </c>
      <c r="BL18" s="6">
        <f t="shared" si="179"/>
        <v>0</v>
      </c>
      <c r="BO18" s="6">
        <f>IFERROR(IF($F$83=$M$82,AR18*$E$82,AR18*Budsjett_FL!$E$83),0)</f>
        <v>0</v>
      </c>
      <c r="BP18" s="6">
        <f>IFERROR(IF($F$83=$M$82,AS18*$E$82,AS18*Budsjett_FL!$E$83),0)</f>
        <v>0</v>
      </c>
      <c r="BQ18" s="6">
        <f>IFERROR(IF($F$83=$M$82,AT18*$E$82,AT18*Budsjett_FL!$E$83),0)</f>
        <v>0</v>
      </c>
      <c r="BR18" s="6">
        <f>IFERROR(IF($F$83=$M$82,AU18*$E$82,AU18*Budsjett_FL!$E$83),0)</f>
        <v>0</v>
      </c>
      <c r="BS18" s="6">
        <f>IFERROR(IF($F$83=$M$82,AV18*$E$82,AV18*Budsjett_FL!$E$83),0)</f>
        <v>0</v>
      </c>
      <c r="BT18" s="6">
        <f>IFERROR(IF($F$83=$M$82,AW18*$E$82,AW18*Budsjett_FL!$E$83),0)</f>
        <v>0</v>
      </c>
      <c r="BU18" s="6">
        <f>IFERROR(IF($F$83=$M$82,AX18*$E$82,AX18*Budsjett_FL!$E$83),0)</f>
        <v>0</v>
      </c>
      <c r="BV18" s="6">
        <f>IFERROR(IF($F$83=$M$82,AY18*$E$82,AY18*Budsjett_FL!$E$83),0)</f>
        <v>0</v>
      </c>
      <c r="BW18" s="6">
        <f>IFERROR(IF($F$83=$M$82,AZ18*$E$82,AZ18*Budsjett_FL!$E$83),0)</f>
        <v>0</v>
      </c>
      <c r="BX18" s="6">
        <f>IFERROR(IF($F$83=$M$82,BA18*$E$82,BA18*Budsjett_FL!$E$83),0)</f>
        <v>0</v>
      </c>
      <c r="CA18" s="6">
        <f t="shared" si="180"/>
        <v>0</v>
      </c>
      <c r="CB18" s="6">
        <f t="shared" si="180"/>
        <v>0</v>
      </c>
      <c r="CC18" s="6">
        <f t="shared" si="180"/>
        <v>0</v>
      </c>
      <c r="CD18" s="6">
        <f t="shared" si="180"/>
        <v>0</v>
      </c>
      <c r="CE18" s="6">
        <f t="shared" si="180"/>
        <v>0</v>
      </c>
      <c r="CF18" s="6">
        <f t="shared" si="180"/>
        <v>0</v>
      </c>
      <c r="CG18" s="6">
        <f t="shared" si="180"/>
        <v>0</v>
      </c>
      <c r="CH18" s="6">
        <f t="shared" si="180"/>
        <v>0</v>
      </c>
      <c r="CI18" s="6">
        <f t="shared" si="180"/>
        <v>0</v>
      </c>
      <c r="CJ18" s="6">
        <f t="shared" si="180"/>
        <v>0</v>
      </c>
      <c r="CL18" s="47">
        <f t="shared" si="181"/>
        <v>0</v>
      </c>
      <c r="CM18" s="6">
        <f>-((IF($CL18="Teknisk/adm. bistand/Feltassistent",Budsjett_FL!AR18*(1+Tabeller!$I$76),0))+(IF($CL18="Forsker - professor",Tabeller!I$69*K18,0)+IF($CL18="Prosjektleder/adm.leder",Tabeller!I$68*K18,0)+IF($CL18="Forsker - 1.aman.",Tabeller!I$70*K18,0)+IF($CL18="Gjesteforsker",Tabeller!I$72*K18,0)+IF($CL18="Postdoktor / forsker",Tabeller!I$73*K18,0)+IF($CL18="Stipendiat",Tabeller!I$74*K18,0)+IF($CL18="Forsker (rundsum)",Tabeller!I$71*K18,0)+IF($CL18="Vit.ass",Tabeller!I$75*K18,0)))</f>
        <v>0</v>
      </c>
      <c r="CN18" s="6">
        <f>-((IF($CL18="Teknisk/adm. bistand/Feltassistent",Budsjett_FL!AS18*(1+Tabeller!$I$76),0))+(IF($CL18="Forsker - professor",Tabeller!J$69*L18,0)+IF($CL18="Prosjektleder/adm.leder",Tabeller!J$68*L18,0)+IF($CL18="Forsker - 1.aman.",Tabeller!J$70*L18,0)+IF($CL18="Gjesteforsker",Tabeller!J$72*L18,0)+IF($CL18="Postdoktor / forsker",Tabeller!J$73*L18,0)+IF($CL18="Stipendiat",Tabeller!J$74*L18,0)+IF($CL18="Forsker (rundsum)",Tabeller!J$71*L18,0)+IF($CL18="Vit.ass",Tabeller!J$75*L18,0)))</f>
        <v>0</v>
      </c>
      <c r="CO18" s="6">
        <f>-((IF($CL18="Teknisk/adm. bistand/Feltassistent",Budsjett_FL!AT18*(1+Tabeller!$I$76),0))+(IF($CL18="Forsker - professor",Tabeller!K$69*M18,0)+IF($CL18="Prosjektleder/adm.leder",Tabeller!K$68*M18,0)+IF($CL18="Forsker - 1.aman.",Tabeller!K$70*M18,0)+IF($CL18="Gjesteforsker",Tabeller!K$72*M18,0)+IF($CL18="Postdoktor / forsker",Tabeller!K$73*M18,0)+IF($CL18="Stipendiat",Tabeller!K$74*M18,0)+IF($CL18="Forsker (rundsum)",Tabeller!K$71*M18,0)+IF($CL18="Vit.ass",Tabeller!K$75*M18,0)))</f>
        <v>0</v>
      </c>
      <c r="CP18" s="6">
        <f>-((IF($CL18="Teknisk/adm. bistand/Feltassistent",Budsjett_FL!AU18*(1+Tabeller!$I$76),0))+(IF($CL18="Forsker - professor",Tabeller!L$69*N18,0)+IF($CL18="Prosjektleder/adm.leder",Tabeller!L$68*N18,0)+IF($CL18="Forsker - 1.aman.",Tabeller!L$70*N18,0)+IF($CL18="Gjesteforsker",Tabeller!L$72*N18,0)+IF($CL18="Postdoktor / forsker",Tabeller!L$73*N18,0)+IF($CL18="Stipendiat",Tabeller!L$74*N18,0)+IF($CL18="Forsker (rundsum)",Tabeller!L$71*N18,0)+IF($CL18="Vit.ass",Tabeller!L$75*N18,0)))</f>
        <v>0</v>
      </c>
      <c r="CQ18" s="6">
        <f>-((IF($CL18="Teknisk/adm. bistand/Feltassistent",Budsjett_FL!AV18*(1+Tabeller!$I$76),0))+(IF($CL18="Forsker - professor",Tabeller!M$69*O18,0)+IF($CL18="Prosjektleder/adm.leder",Tabeller!M$68*O18,0)+IF($CL18="Forsker - 1.aman.",Tabeller!M$70*O18,0)+IF($CL18="Gjesteforsker",Tabeller!M$72*O18,0)+IF($CL18="Postdoktor / forsker",Tabeller!M$73*O18,0)+IF($CL18="Stipendiat",Tabeller!M$74*O18,0)+IF($CL18="Forsker (rundsum)",Tabeller!M$71*O18,0)+IF($CL18="Vit.ass",Tabeller!M$75*O18,0)))</f>
        <v>0</v>
      </c>
      <c r="CR18" s="6">
        <f>-((IF($CL18="Teknisk/adm. bistand/Feltassistent",Budsjett_FL!AW18*(1+Tabeller!$I$76),0))+(IF($CL18="Forsker - professor",Tabeller!N$69*P18,0)+IF($CL18="Prosjektleder/adm.leder",Tabeller!N$68*P18,0)+IF($CL18="Forsker - 1.aman.",Tabeller!N$70*P18,0)+IF($CL18="Gjesteforsker",Tabeller!N$72*P18,0)+IF($CL18="Postdoktor / forsker",Tabeller!N$73*P18,0)+IF($CL18="Stipendiat",Tabeller!N$74*P18,0)+IF($CL18="Forsker (rundsum)",Tabeller!N$71*P18,0)+IF($CL18="Vit.ass",Tabeller!N$75*P18,0)))</f>
        <v>0</v>
      </c>
      <c r="CS18" s="6">
        <f>-((IF($CL18="Teknisk/adm. bistand/Feltassistent",Budsjett_FL!AX18*(1+Tabeller!$I$76),0))+(IF($CL18="Forsker - professor",Tabeller!O$69*Q18,0)+IF($CL18="Prosjektleder/adm.leder",Tabeller!O$68*Q18,0)+IF($CL18="Forsker - 1.aman.",Tabeller!O$70*Q18,0)+IF($CL18="Gjesteforsker",Tabeller!O$72*Q18,0)+IF($CL18="Postdoktor / forsker",Tabeller!O$73*Q18,0)+IF($CL18="Stipendiat",Tabeller!O$74*Q18,0)+IF($CL18="Forsker (rundsum)",Tabeller!O$71*Q18,0)+IF($CL18="Vit.ass",Tabeller!O$75*Q18,0)))</f>
        <v>0</v>
      </c>
      <c r="CT18" s="6">
        <f>-((IF($CL18="Teknisk/adm. bistand/Feltassistent",Budsjett_FL!AY18*(1+Tabeller!$I$76),0))+(IF($CL18="Forsker - professor",Tabeller!P$69*R18,0)+IF($CL18="Prosjektleder/adm.leder",Tabeller!P$68*R18,0)+IF($CL18="Forsker - 1.aman.",Tabeller!P$70*R18,0)+IF($CL18="Gjesteforsker",Tabeller!P$72*R18,0)+IF($CL18="Postdoktor / forsker",Tabeller!P$73*R18,0)+IF($CL18="Stipendiat",Tabeller!P$74*R18,0)+IF($CL18="Forsker (rundsum)",Tabeller!P$71*R18,0)+IF($CL18="Vit.ass",Tabeller!P$75*R18,0)))</f>
        <v>0</v>
      </c>
      <c r="CU18" s="6">
        <f>-((IF($CL18="Teknisk/adm. bistand/Feltassistent",Budsjett_FL!AZ18*(1+Tabeller!$I$76),0))+(IF($CL18="Forsker - professor",Tabeller!Q$69*S18,0)+IF($CL18="Prosjektleder/adm.leder",Tabeller!Q$68*S18,0)+IF($CL18="Forsker - 1.aman.",Tabeller!Q$70*S18,0)+IF($CL18="Gjesteforsker",Tabeller!Q$72*S18,0)+IF($CL18="Postdoktor / forsker",Tabeller!Q$73*S18,0)+IF($CL18="Stipendiat",Tabeller!Q$74*S18,0)+IF($CL18="Forsker (rundsum)",Tabeller!Q$71*S18,0)+IF($CL18="Vit.ass",Tabeller!Q$75*S18,0)))</f>
        <v>0</v>
      </c>
      <c r="CV18" s="6">
        <f>-((IF($CL18="Teknisk/adm. bistand/Feltassistent",Budsjett_FL!BA18*(1+Tabeller!$I$76),0))+(IF($CL18="Forsker - professor",Tabeller!R$69*T18,0)+IF($CL18="Prosjektleder/adm.leder",Tabeller!R$68*T18,0)+IF($CL18="Forsker - 1.aman.",Tabeller!R$70*T18,0)+IF($CL18="Gjesteforsker",Tabeller!R$72*T18,0)+IF($CL18="Postdoktor / forsker",Tabeller!R$73*T18,0)+IF($CL18="Stipendiat",Tabeller!R$74*T18,0)+IF($CL18="Forsker (rundsum)",Tabeller!R$71*T18,0)+IF($CL18="Vit.ass",Tabeller!R$75*T18,0)))</f>
        <v>0</v>
      </c>
      <c r="CW18" s="8">
        <f t="shared" si="214"/>
        <v>0</v>
      </c>
      <c r="CZ18" s="47">
        <f t="shared" si="182"/>
        <v>0</v>
      </c>
      <c r="DA18" s="6">
        <f>-((IF($CZ18="Teknisk/adm. bistand/Feltassistent",IF(Budsjett_FL!AR18*(1+Tabeller!$I$76)&gt;Tabeller!I$69,Tabeller!I$69,Budsjett_FL!AR18*(1+Tabeller!$I$76)),0))+(IF($CZ18="Forsker - professor",Tabeller!I$69*K18,0)+IF($CZ18="Prosjektleder/adm.leder",Tabeller!I$68*K18,0)+IF($CZ18="Forsker - 1.aman.",Tabeller!I$70*K18,0)+IF($CZ18="Gjesteforsker",Tabeller!I$72*K18,0)+IF($CZ18="Postdoktor / forsker",Tabeller!I$73*K18,0)+IF($CZ18="Stipendiat",Tabeller!I$74*K18,0)+IF($CZ18="Forsker (rundsum)",Tabeller!I$71*K18,0)+IF($CZ18="Vit.ass",Tabeller!I$75*K18,0))/1)</f>
        <v>0</v>
      </c>
      <c r="DB18" s="6">
        <f>-((IF($CZ18="Teknisk/adm. bistand/Feltassistent",IF(Budsjett_FL!AS18*(1+Tabeller!$I$76)&gt;Tabeller!J$69,Tabeller!J$69,Budsjett_FL!AS18*(1+Tabeller!$I$76)),0))+(IF($CZ18="Forsker - professor",Tabeller!J$69*L18,0)+IF($CZ18="Prosjektleder/adm.leder",Tabeller!J$68*L18,0)+IF($CZ18="Forsker - 1.aman.",Tabeller!J$70*L18,0)+IF($CZ18="Gjesteforsker",Tabeller!J$72*L18,0)+IF($CZ18="Postdoktor / forsker",Tabeller!J$73*L18,0)+IF($CZ18="Stipendiat",Tabeller!J$74*L18,0)+IF($CZ18="Forsker (rundsum)",Tabeller!J$71*L18,0)+IF($CZ18="Vit.ass",Tabeller!J$75*L18,0))/1)</f>
        <v>0</v>
      </c>
      <c r="DC18" s="6">
        <f>-((IF($CZ18="Teknisk/adm. bistand/Feltassistent",IF(Budsjett_FL!AT18*(1+Tabeller!$I$76)&gt;Tabeller!K$69,Tabeller!K$69,Budsjett_FL!AT18*(1+Tabeller!$I$76)),0))+(IF($CZ18="Forsker - professor",Tabeller!K$69*M18,0)+IF($CZ18="Prosjektleder/adm.leder",Tabeller!K$68*M18,0)+IF($CZ18="Forsker - 1.aman.",Tabeller!K$70*M18,0)+IF($CZ18="Gjesteforsker",Tabeller!K$72*M18,0)+IF($CZ18="Postdoktor / forsker",Tabeller!K$73*M18,0)+IF($CZ18="Stipendiat",Tabeller!K$74*M18,0)+IF($CZ18="Forsker (rundsum)",Tabeller!K$71*M18,0)+IF($CZ18="Vit.ass",Tabeller!K$75*M18,0))/1)</f>
        <v>0</v>
      </c>
      <c r="DD18" s="6">
        <f>-((IF($CZ18="Teknisk/adm. bistand/Feltassistent",IF(Budsjett_FL!AU18*(1+Tabeller!$I$76)&gt;Tabeller!L$69,Tabeller!L$69,Budsjett_FL!AU18*(1+Tabeller!$I$76)),0))+(IF($CZ18="Forsker - professor",Tabeller!L$69*N18,0)+IF($CZ18="Prosjektleder/adm.leder",Tabeller!L$68*N18,0)+IF($CZ18="Forsker - 1.aman.",Tabeller!L$70*N18,0)+IF($CZ18="Gjesteforsker",Tabeller!L$72*N18,0)+IF($CZ18="Postdoktor / forsker",Tabeller!L$73*N18,0)+IF($CZ18="Stipendiat",Tabeller!L$74*N18,0)+IF($CZ18="Forsker (rundsum)",Tabeller!L$71*N18,0)+IF($CZ18="Vit.ass",Tabeller!L$75*N18,0))/1)</f>
        <v>0</v>
      </c>
      <c r="DE18" s="6">
        <f>-((IF($CZ18="Teknisk/adm. bistand/Feltassistent",IF(Budsjett_FL!AV18*(1+Tabeller!$I$76)&gt;Tabeller!M$69,Tabeller!M$69,Budsjett_FL!AV18*(1+Tabeller!$I$76)),0))+(IF($CZ18="Forsker - professor",Tabeller!M$69*O18,0)+IF($CZ18="Prosjektleder/adm.leder",Tabeller!M$68*O18,0)+IF($CZ18="Forsker - 1.aman.",Tabeller!M$70*O18,0)+IF($CZ18="Gjesteforsker",Tabeller!M$72*O18,0)+IF($CZ18="Postdoktor / forsker",Tabeller!M$73*O18,0)+IF($CZ18="Stipendiat",Tabeller!M$74*O18,0)+IF($CZ18="Forsker (rundsum)",Tabeller!M$71*O18,0)+IF($CZ18="Vit.ass",Tabeller!M$75*O18,0))/1)</f>
        <v>0</v>
      </c>
      <c r="DF18" s="6">
        <f>-((IF($CZ18="Teknisk/adm. bistand/Feltassistent",IF(Budsjett_FL!AW18*(1+Tabeller!$I$76)&gt;Tabeller!N$69,Tabeller!N$69,Budsjett_FL!AW18*(1+Tabeller!$I$76)),0))+(IF($CZ18="Forsker - professor",Tabeller!N$69*P18,0)+IF($CZ18="Prosjektleder/adm.leder",Tabeller!N$68*P18,0)+IF($CZ18="Forsker - 1.aman.",Tabeller!N$70*P18,0)+IF($CZ18="Gjesteforsker",Tabeller!N$72*P18,0)+IF($CZ18="Postdoktor / forsker",Tabeller!N$73*P18,0)+IF($CZ18="Stipendiat",Tabeller!N$74*P18,0)+IF($CZ18="Forsker (rundsum)",Tabeller!N$71*P18,0)+IF($CZ18="Vit.ass",Tabeller!N$75*P18,0))/1)</f>
        <v>0</v>
      </c>
      <c r="DG18" s="6">
        <f>-((IF($CZ18="Teknisk/adm. bistand/Feltassistent",IF(Budsjett_FL!AX18*(1+Tabeller!$I$76)&gt;Tabeller!O$69,Tabeller!O$69,Budsjett_FL!AX18*(1+Tabeller!$I$76)),0))+(IF($CZ18="Forsker - professor",Tabeller!O$69*Q18,0)+IF($CZ18="Prosjektleder/adm.leder",Tabeller!O$68*Q18,0)+IF($CZ18="Forsker - 1.aman.",Tabeller!O$70*Q18,0)+IF($CZ18="Gjesteforsker",Tabeller!O$72*Q18,0)+IF($CZ18="Postdoktor / forsker",Tabeller!O$73*Q18,0)+IF($CZ18="Stipendiat",Tabeller!O$74*Q18,0)+IF($CZ18="Forsker (rundsum)",Tabeller!O$71*Q18,0)+IF($CZ18="Vit.ass",Tabeller!O$75*Q18,0))/1)</f>
        <v>0</v>
      </c>
      <c r="DH18" s="6">
        <f>-((IF($CZ18="Teknisk/adm. bistand/Feltassistent",IF(Budsjett_FL!AY18*(1+Tabeller!$I$76)&gt;Tabeller!P$69,Tabeller!P$69,Budsjett_FL!AY18*(1+Tabeller!$I$76)),0))+(IF($CZ18="Forsker - professor",Tabeller!P$69*R18,0)+IF($CZ18="Prosjektleder/adm.leder",Tabeller!P$68*R18,0)+IF($CZ18="Forsker - 1.aman.",Tabeller!P$70*R18,0)+IF($CZ18="Gjesteforsker",Tabeller!P$72*R18,0)+IF($CZ18="Postdoktor / forsker",Tabeller!P$73*R18,0)+IF($CZ18="Stipendiat",Tabeller!P$74*R18,0)+IF($CZ18="Forsker (rundsum)",Tabeller!P$71*R18,0)+IF($CZ18="Vit.ass",Tabeller!P$75*R18,0))/1)</f>
        <v>0</v>
      </c>
      <c r="DI18" s="6">
        <f>-((IF($CZ18="Teknisk/adm. bistand/Feltassistent",IF(Budsjett_FL!AZ18*(1+Tabeller!$I$76)&gt;Tabeller!Q$69,Tabeller!Q$69,Budsjett_FL!AZ18*(1+Tabeller!$I$76)),0))+(IF($CZ18="Forsker - professor",Tabeller!Q$69*S18,0)+IF($CZ18="Prosjektleder/adm.leder",Tabeller!Q$68*S18,0)+IF($CZ18="Forsker - 1.aman.",Tabeller!Q$70*S18,0)+IF($CZ18="Gjesteforsker",Tabeller!Q$72*S18,0)+IF($CZ18="Postdoktor / forsker",Tabeller!Q$73*S18,0)+IF($CZ18="Stipendiat",Tabeller!Q$74*S18,0)+IF($CZ18="Forsker (rundsum)",Tabeller!Q$71*S18,0)+IF($CZ18="Vit.ass",Tabeller!Q$75*S18,0))/1)</f>
        <v>0</v>
      </c>
      <c r="DJ18" s="6">
        <f>-((IF($CZ18="Teknisk/adm. bistand/Feltassistent",IF(Budsjett_FL!BA18*(1+Tabeller!$I$76)&gt;Tabeller!R$69,Tabeller!R$69,Budsjett_FL!BA18*(1+Tabeller!$I$76)),0))+(IF($CZ18="Forsker - professor",Tabeller!R$69*T18,0)+IF($CZ18="Prosjektleder/adm.leder",Tabeller!R$68*T18,0)+IF($CZ18="Forsker - 1.aman.",Tabeller!R$70*T18,0)+IF($CZ18="Gjesteforsker",Tabeller!R$72*T18,0)+IF($CZ18="Postdoktor / forsker",Tabeller!R$73*T18,0)+IF($CZ18="Stipendiat",Tabeller!R$74*T18,0)+IF($CZ18="Forsker (rundsum)",Tabeller!R$71*T18,0)+IF($CZ18="Vit.ass",Tabeller!R$75*T18,0))/1)</f>
        <v>0</v>
      </c>
      <c r="DK18" s="8">
        <f t="shared" ref="DK18" si="221">SUM(DA18:DJ18)</f>
        <v>0</v>
      </c>
      <c r="DM18" s="47">
        <f t="shared" si="65"/>
        <v>0</v>
      </c>
      <c r="DN18" s="6">
        <f t="shared" si="183"/>
        <v>0</v>
      </c>
      <c r="DO18" s="6">
        <f t="shared" si="184"/>
        <v>0</v>
      </c>
      <c r="DP18" s="6">
        <f t="shared" si="185"/>
        <v>0</v>
      </c>
      <c r="DQ18" s="6">
        <f t="shared" si="186"/>
        <v>0</v>
      </c>
      <c r="DR18" s="6">
        <f t="shared" si="187"/>
        <v>0</v>
      </c>
      <c r="DS18" s="6">
        <f t="shared" si="188"/>
        <v>0</v>
      </c>
      <c r="DT18" s="6">
        <f t="shared" si="189"/>
        <v>0</v>
      </c>
      <c r="DU18" s="6">
        <f t="shared" si="190"/>
        <v>0</v>
      </c>
      <c r="DV18" s="6">
        <f t="shared" si="191"/>
        <v>0</v>
      </c>
      <c r="DW18" s="6">
        <f t="shared" si="192"/>
        <v>0</v>
      </c>
      <c r="DX18" s="8">
        <f t="shared" si="216"/>
        <v>0</v>
      </c>
      <c r="DZ18" s="47">
        <f t="shared" si="67"/>
        <v>0</v>
      </c>
      <c r="EA18" s="6">
        <f t="shared" si="193"/>
        <v>0</v>
      </c>
      <c r="EB18" s="6">
        <f t="shared" si="194"/>
        <v>0</v>
      </c>
      <c r="EC18" s="6">
        <f t="shared" si="195"/>
        <v>0</v>
      </c>
      <c r="ED18" s="6">
        <f t="shared" si="196"/>
        <v>0</v>
      </c>
      <c r="EE18" s="6">
        <f t="shared" si="197"/>
        <v>0</v>
      </c>
      <c r="EF18" s="6">
        <f t="shared" si="198"/>
        <v>0</v>
      </c>
      <c r="EG18" s="6">
        <f t="shared" si="199"/>
        <v>0</v>
      </c>
      <c r="EH18" s="6">
        <f t="shared" si="200"/>
        <v>0</v>
      </c>
      <c r="EI18" s="6">
        <f t="shared" si="201"/>
        <v>0</v>
      </c>
      <c r="EJ18" s="6">
        <f t="shared" si="202"/>
        <v>0</v>
      </c>
      <c r="EK18" s="8">
        <f t="shared" si="217"/>
        <v>0</v>
      </c>
      <c r="EM18" s="47">
        <f t="shared" si="69"/>
        <v>0</v>
      </c>
      <c r="EN18" s="6">
        <f t="shared" si="203"/>
        <v>0</v>
      </c>
      <c r="EO18" s="6">
        <f t="shared" si="204"/>
        <v>0</v>
      </c>
      <c r="EP18" s="6">
        <f t="shared" si="205"/>
        <v>0</v>
      </c>
      <c r="EQ18" s="6">
        <f t="shared" si="206"/>
        <v>0</v>
      </c>
      <c r="ER18" s="6">
        <f t="shared" si="207"/>
        <v>0</v>
      </c>
      <c r="ES18" s="6">
        <f t="shared" si="208"/>
        <v>0</v>
      </c>
      <c r="ET18" s="6">
        <f t="shared" si="209"/>
        <v>0</v>
      </c>
      <c r="EU18" s="6">
        <f t="shared" si="210"/>
        <v>0</v>
      </c>
      <c r="EV18" s="6">
        <f t="shared" si="211"/>
        <v>0</v>
      </c>
      <c r="EW18" s="6">
        <f t="shared" si="212"/>
        <v>0</v>
      </c>
      <c r="EX18" s="8">
        <f t="shared" si="218"/>
        <v>0</v>
      </c>
      <c r="FA18" s="47">
        <f t="shared" si="55"/>
        <v>0</v>
      </c>
      <c r="FB18" s="6"/>
      <c r="FC18" s="6"/>
      <c r="FD18" s="6"/>
      <c r="FE18" s="6"/>
      <c r="FF18" s="6"/>
      <c r="FG18" s="6"/>
      <c r="FH18" s="6"/>
      <c r="FI18" s="6"/>
      <c r="FJ18" s="6"/>
      <c r="FK18" s="6"/>
      <c r="FL18" s="8">
        <f t="shared" si="219"/>
        <v>0</v>
      </c>
      <c r="FO18" s="6">
        <f>IFERROR(IF($B18="Teknisk/adm. Bistand",(K18)*Tabeller!J$11,(K18)*Tabeller!J$10),0)</f>
        <v>0</v>
      </c>
      <c r="FP18" s="6">
        <f>IFERROR(IF($B18="Teknisk/adm. Bistand",(L18)*Tabeller!K$11,(L18)*Tabeller!K$10),0)</f>
        <v>0</v>
      </c>
      <c r="FQ18" s="6">
        <f>IFERROR(IF($B18="Teknisk/adm. Bistand",(M18)*Tabeller!L$11,(M18)*Tabeller!L$10),0)</f>
        <v>0</v>
      </c>
      <c r="FR18" s="6">
        <f>IFERROR(IF($B18="Teknisk/adm. Bistand",(N18)*Tabeller!M$11,(N18)*Tabeller!M$10),0)</f>
        <v>0</v>
      </c>
      <c r="FS18" s="6">
        <f>IFERROR(IF($B18="Teknisk/adm. Bistand",(O18)*Tabeller!N$11,(O18)*Tabeller!N$10),0)</f>
        <v>0</v>
      </c>
      <c r="FT18" s="6">
        <f>IFERROR(IF($B18="Teknisk/adm. Bistand",(P18)*Tabeller!O$11,(P18)*Tabeller!O$10),0)</f>
        <v>0</v>
      </c>
      <c r="FU18" s="6">
        <f>IFERROR(IF($B18="Teknisk/adm. Bistand",(Q18)*Tabeller!P$11,(Q18)*Tabeller!P$10),0)</f>
        <v>0</v>
      </c>
      <c r="FV18" s="6">
        <f>IFERROR(IF($B18="Teknisk/adm. Bistand",(R18)*Tabeller!Q$11,(R18)*Tabeller!Q$10),0)</f>
        <v>0</v>
      </c>
      <c r="FW18" s="6">
        <f>IFERROR(IF($B18="Teknisk/adm. Bistand",(S18)*Tabeller!R$11,(S18)*Tabeller!R$10),0)</f>
        <v>0</v>
      </c>
      <c r="FX18" s="6">
        <f>IFERROR(IF($B18="Teknisk/adm. Bistand",(T18)*Tabeller!S$11,(T18)*Tabeller!S$10),0)</f>
        <v>0</v>
      </c>
    </row>
    <row r="19" spans="2:180" ht="15" x14ac:dyDescent="0.25">
      <c r="B19" s="511"/>
      <c r="C19" s="422">
        <f>IF(Registrering!$B$28="Fast beløp",0,CW19)</f>
        <v>0</v>
      </c>
      <c r="D19" s="422">
        <f t="shared" si="213"/>
        <v>0</v>
      </c>
      <c r="E19" s="422">
        <f t="shared" si="165"/>
        <v>0</v>
      </c>
      <c r="F19" s="422">
        <f t="shared" si="166"/>
        <v>0</v>
      </c>
      <c r="G19" s="58">
        <f t="shared" ref="G19:G23" si="222">SUM(K19:T19)</f>
        <v>0</v>
      </c>
      <c r="H19" s="595"/>
      <c r="I19" s="598"/>
      <c r="J19" s="604"/>
      <c r="K19" s="605"/>
      <c r="L19" s="605"/>
      <c r="M19" s="605"/>
      <c r="N19" s="605"/>
      <c r="O19" s="605"/>
      <c r="P19" s="605"/>
      <c r="Q19" s="605"/>
      <c r="R19" s="605"/>
      <c r="S19" s="605"/>
      <c r="T19" s="605"/>
      <c r="AG19" s="6">
        <f t="shared" si="167"/>
        <v>0</v>
      </c>
      <c r="AH19" s="6">
        <f>AG19*Tabeller!$I$49</f>
        <v>0</v>
      </c>
      <c r="AI19" s="6">
        <f t="shared" si="168"/>
        <v>0</v>
      </c>
      <c r="AJ19" s="88">
        <f>AI19*Tabeller!$H$40</f>
        <v>0</v>
      </c>
      <c r="AK19" s="6">
        <f>SUM(AI19:AJ19,AL19)*Tabeller!$H$42</f>
        <v>0</v>
      </c>
      <c r="AL19" s="6">
        <f>AH19*Tabeller!$H$41</f>
        <v>0</v>
      </c>
      <c r="AM19" s="6">
        <f t="shared" si="169"/>
        <v>0</v>
      </c>
      <c r="AN19" s="6">
        <f>AM19+(IF(B19="Teknisk adm bistand",Registrering!$E$51,Registrering!$B$51))</f>
        <v>0</v>
      </c>
      <c r="AO19" s="6">
        <f>AN19/Tabeller!$H$5</f>
        <v>0</v>
      </c>
      <c r="AR19" s="6">
        <f>((K19*Budsjett_FL!$AM19))</f>
        <v>0</v>
      </c>
      <c r="AS19" s="6">
        <f>((L19*Budsjett_FL!$AM19)*(Tabeller!J$49))</f>
        <v>0</v>
      </c>
      <c r="AT19" s="6">
        <f>((M19*Budsjett_FL!$AM19)*(Tabeller!K$49))</f>
        <v>0</v>
      </c>
      <c r="AU19" s="6">
        <f>((N19*Budsjett_FL!$AM19)*(Tabeller!L$49))</f>
        <v>0</v>
      </c>
      <c r="AV19" s="6">
        <f>((O19*Budsjett_FL!$AM19)*(Tabeller!M$49))</f>
        <v>0</v>
      </c>
      <c r="AW19" s="6">
        <f>((P19*Budsjett_FL!$AM19)*(Tabeller!N$49))</f>
        <v>0</v>
      </c>
      <c r="AX19" s="6">
        <f>((Q19*Budsjett_FL!$AM19)*(Tabeller!O$49))</f>
        <v>0</v>
      </c>
      <c r="AY19" s="6">
        <f>((R19*Budsjett_FL!$AM19)*(Tabeller!P$49))</f>
        <v>0</v>
      </c>
      <c r="AZ19" s="6">
        <f>((S19*Budsjett_FL!$AM19)*(Tabeller!Q$49))</f>
        <v>0</v>
      </c>
      <c r="BA19" s="6">
        <f>((T19*Budsjett_FL!$AM19)*(Tabeller!R$49))</f>
        <v>0</v>
      </c>
      <c r="BC19" s="6">
        <f t="shared" si="170"/>
        <v>0</v>
      </c>
      <c r="BD19" s="6">
        <f t="shared" si="171"/>
        <v>0</v>
      </c>
      <c r="BE19" s="6">
        <f t="shared" si="172"/>
        <v>0</v>
      </c>
      <c r="BF19" s="6">
        <f t="shared" si="173"/>
        <v>0</v>
      </c>
      <c r="BG19" s="6">
        <f t="shared" si="174"/>
        <v>0</v>
      </c>
      <c r="BH19" s="6">
        <f t="shared" si="175"/>
        <v>0</v>
      </c>
      <c r="BI19" s="6">
        <f t="shared" si="176"/>
        <v>0</v>
      </c>
      <c r="BJ19" s="6">
        <f t="shared" si="177"/>
        <v>0</v>
      </c>
      <c r="BK19" s="6">
        <f t="shared" si="178"/>
        <v>0</v>
      </c>
      <c r="BL19" s="6">
        <f t="shared" si="179"/>
        <v>0</v>
      </c>
      <c r="BO19" s="6">
        <f>IFERROR(IF($F$83=$M$82,AR19*$E$82,AR19*Budsjett_FL!$E$83),0)</f>
        <v>0</v>
      </c>
      <c r="BP19" s="6">
        <f>IFERROR(IF($F$83=$M$82,AS19*$E$82,AS19*Budsjett_FL!$E$83),0)</f>
        <v>0</v>
      </c>
      <c r="BQ19" s="6">
        <f>IFERROR(IF($F$83=$M$82,AT19*$E$82,AT19*Budsjett_FL!$E$83),0)</f>
        <v>0</v>
      </c>
      <c r="BR19" s="6">
        <f>IFERROR(IF($F$83=$M$82,AU19*$E$82,AU19*Budsjett_FL!$E$83),0)</f>
        <v>0</v>
      </c>
      <c r="BS19" s="6">
        <f>IFERROR(IF($F$83=$M$82,AV19*$E$82,AV19*Budsjett_FL!$E$83),0)</f>
        <v>0</v>
      </c>
      <c r="BT19" s="6">
        <f>IFERROR(IF($F$83=$M$82,AW19*$E$82,AW19*Budsjett_FL!$E$83),0)</f>
        <v>0</v>
      </c>
      <c r="BU19" s="6">
        <f>IFERROR(IF($F$83=$M$82,AX19*$E$82,AX19*Budsjett_FL!$E$83),0)</f>
        <v>0</v>
      </c>
      <c r="BV19" s="6">
        <f>IFERROR(IF($F$83=$M$82,AY19*$E$82,AY19*Budsjett_FL!$E$83),0)</f>
        <v>0</v>
      </c>
      <c r="BW19" s="6">
        <f>IFERROR(IF($F$83=$M$82,AZ19*$E$82,AZ19*Budsjett_FL!$E$83),0)</f>
        <v>0</v>
      </c>
      <c r="BX19" s="6">
        <f>IFERROR(IF($F$83=$M$82,BA19*$E$82,BA19*Budsjett_FL!$E$83),0)</f>
        <v>0</v>
      </c>
      <c r="CA19" s="6">
        <f t="shared" si="180"/>
        <v>0</v>
      </c>
      <c r="CB19" s="6">
        <f t="shared" si="180"/>
        <v>0</v>
      </c>
      <c r="CC19" s="6">
        <f t="shared" si="180"/>
        <v>0</v>
      </c>
      <c r="CD19" s="6">
        <f t="shared" si="180"/>
        <v>0</v>
      </c>
      <c r="CE19" s="6">
        <f t="shared" si="180"/>
        <v>0</v>
      </c>
      <c r="CF19" s="6">
        <f t="shared" si="180"/>
        <v>0</v>
      </c>
      <c r="CG19" s="6">
        <f t="shared" si="180"/>
        <v>0</v>
      </c>
      <c r="CH19" s="6">
        <f t="shared" si="180"/>
        <v>0</v>
      </c>
      <c r="CI19" s="6">
        <f t="shared" si="180"/>
        <v>0</v>
      </c>
      <c r="CJ19" s="6">
        <f t="shared" si="180"/>
        <v>0</v>
      </c>
      <c r="CL19" s="47">
        <f t="shared" si="181"/>
        <v>0</v>
      </c>
      <c r="CM19" s="6">
        <f>-((IF($CL19="Teknisk/adm. bistand/Feltassistent",Budsjett_FL!AR19*(1+Tabeller!$I$76),0))+(IF($CL19="Forsker - professor",Tabeller!I$69*K19,0)+IF($CL19="Prosjektleder/adm.leder",Tabeller!I$68*K19,0)+IF($CL19="Forsker - 1.aman.",Tabeller!I$70*K19,0)+IF($CL19="Gjesteforsker",Tabeller!I$72*K19,0)+IF($CL19="Postdoktor / forsker",Tabeller!I$73*K19,0)+IF($CL19="Stipendiat",Tabeller!I$74*K19,0)+IF($CL19="Forsker (rundsum)",Tabeller!I$71*K19,0)+IF($CL19="Vit.ass",Tabeller!I$75*K19,0)))</f>
        <v>0</v>
      </c>
      <c r="CN19" s="6">
        <f>-((IF($CL19="Teknisk/adm. bistand/Feltassistent",Budsjett_FL!AS19*(1+Tabeller!$I$76),0))+(IF($CL19="Forsker - professor",Tabeller!J$69*L19,0)+IF($CL19="Prosjektleder/adm.leder",Tabeller!J$68*L19,0)+IF($CL19="Forsker - 1.aman.",Tabeller!J$70*L19,0)+IF($CL19="Gjesteforsker",Tabeller!J$72*L19,0)+IF($CL19="Postdoktor / forsker",Tabeller!J$73*L19,0)+IF($CL19="Stipendiat",Tabeller!J$74*L19,0)+IF($CL19="Forsker (rundsum)",Tabeller!J$71*L19,0)+IF($CL19="Vit.ass",Tabeller!J$75*L19,0)))</f>
        <v>0</v>
      </c>
      <c r="CO19" s="6">
        <f>-((IF($CL19="Teknisk/adm. bistand/Feltassistent",Budsjett_FL!AT19*(1+Tabeller!$I$76),0))+(IF($CL19="Forsker - professor",Tabeller!K$69*M19,0)+IF($CL19="Prosjektleder/adm.leder",Tabeller!K$68*M19,0)+IF($CL19="Forsker - 1.aman.",Tabeller!K$70*M19,0)+IF($CL19="Gjesteforsker",Tabeller!K$72*M19,0)+IF($CL19="Postdoktor / forsker",Tabeller!K$73*M19,0)+IF($CL19="Stipendiat",Tabeller!K$74*M19,0)+IF($CL19="Forsker (rundsum)",Tabeller!K$71*M19,0)+IF($CL19="Vit.ass",Tabeller!K$75*M19,0)))</f>
        <v>0</v>
      </c>
      <c r="CP19" s="6">
        <f>-((IF($CL19="Teknisk/adm. bistand/Feltassistent",Budsjett_FL!AU19*(1+Tabeller!$I$76),0))+(IF($CL19="Forsker - professor",Tabeller!L$69*N19,0)+IF($CL19="Prosjektleder/adm.leder",Tabeller!L$68*N19,0)+IF($CL19="Forsker - 1.aman.",Tabeller!L$70*N19,0)+IF($CL19="Gjesteforsker",Tabeller!L$72*N19,0)+IF($CL19="Postdoktor / forsker",Tabeller!L$73*N19,0)+IF($CL19="Stipendiat",Tabeller!L$74*N19,0)+IF($CL19="Forsker (rundsum)",Tabeller!L$71*N19,0)+IF($CL19="Vit.ass",Tabeller!L$75*N19,0)))</f>
        <v>0</v>
      </c>
      <c r="CQ19" s="6">
        <f>-((IF($CL19="Teknisk/adm. bistand/Feltassistent",Budsjett_FL!AV19*(1+Tabeller!$I$76),0))+(IF($CL19="Forsker - professor",Tabeller!M$69*O19,0)+IF($CL19="Prosjektleder/adm.leder",Tabeller!M$68*O19,0)+IF($CL19="Forsker - 1.aman.",Tabeller!M$70*O19,0)+IF($CL19="Gjesteforsker",Tabeller!M$72*O19,0)+IF($CL19="Postdoktor / forsker",Tabeller!M$73*O19,0)+IF($CL19="Stipendiat",Tabeller!M$74*O19,0)+IF($CL19="Forsker (rundsum)",Tabeller!M$71*O19,0)+IF($CL19="Vit.ass",Tabeller!M$75*O19,0)))</f>
        <v>0</v>
      </c>
      <c r="CR19" s="6">
        <f>-((IF($CL19="Teknisk/adm. bistand/Feltassistent",Budsjett_FL!AW19*(1+Tabeller!$I$76),0))+(IF($CL19="Forsker - professor",Tabeller!N$69*P19,0)+IF($CL19="Prosjektleder/adm.leder",Tabeller!N$68*P19,0)+IF($CL19="Forsker - 1.aman.",Tabeller!N$70*P19,0)+IF($CL19="Gjesteforsker",Tabeller!N$72*P19,0)+IF($CL19="Postdoktor / forsker",Tabeller!N$73*P19,0)+IF($CL19="Stipendiat",Tabeller!N$74*P19,0)+IF($CL19="Forsker (rundsum)",Tabeller!N$71*P19,0)+IF($CL19="Vit.ass",Tabeller!N$75*P19,0)))</f>
        <v>0</v>
      </c>
      <c r="CS19" s="6">
        <f>-((IF($CL19="Teknisk/adm. bistand/Feltassistent",Budsjett_FL!AX19*(1+Tabeller!$I$76),0))+(IF($CL19="Forsker - professor",Tabeller!O$69*Q19,0)+IF($CL19="Prosjektleder/adm.leder",Tabeller!O$68*Q19,0)+IF($CL19="Forsker - 1.aman.",Tabeller!O$70*Q19,0)+IF($CL19="Gjesteforsker",Tabeller!O$72*Q19,0)+IF($CL19="Postdoktor / forsker",Tabeller!O$73*Q19,0)+IF($CL19="Stipendiat",Tabeller!O$74*Q19,0)+IF($CL19="Forsker (rundsum)",Tabeller!O$71*Q19,0)+IF($CL19="Vit.ass",Tabeller!O$75*Q19,0)))</f>
        <v>0</v>
      </c>
      <c r="CT19" s="6">
        <f>-((IF($CL19="Teknisk/adm. bistand/Feltassistent",Budsjett_FL!AY19*(1+Tabeller!$I$76),0))+(IF($CL19="Forsker - professor",Tabeller!P$69*R19,0)+IF($CL19="Prosjektleder/adm.leder",Tabeller!P$68*R19,0)+IF($CL19="Forsker - 1.aman.",Tabeller!P$70*R19,0)+IF($CL19="Gjesteforsker",Tabeller!P$72*R19,0)+IF($CL19="Postdoktor / forsker",Tabeller!P$73*R19,0)+IF($CL19="Stipendiat",Tabeller!P$74*R19,0)+IF($CL19="Forsker (rundsum)",Tabeller!P$71*R19,0)+IF($CL19="Vit.ass",Tabeller!P$75*R19,0)))</f>
        <v>0</v>
      </c>
      <c r="CU19" s="6">
        <f>-((IF($CL19="Teknisk/adm. bistand/Feltassistent",Budsjett_FL!AZ19*(1+Tabeller!$I$76),0))+(IF($CL19="Forsker - professor",Tabeller!Q$69*S19,0)+IF($CL19="Prosjektleder/adm.leder",Tabeller!Q$68*S19,0)+IF($CL19="Forsker - 1.aman.",Tabeller!Q$70*S19,0)+IF($CL19="Gjesteforsker",Tabeller!Q$72*S19,0)+IF($CL19="Postdoktor / forsker",Tabeller!Q$73*S19,0)+IF($CL19="Stipendiat",Tabeller!Q$74*S19,0)+IF($CL19="Forsker (rundsum)",Tabeller!Q$71*S19,0)+IF($CL19="Vit.ass",Tabeller!Q$75*S19,0)))</f>
        <v>0</v>
      </c>
      <c r="CV19" s="6">
        <f>-((IF($CL19="Teknisk/adm. bistand/Feltassistent",Budsjett_FL!BA19*(1+Tabeller!$I$76),0))+(IF($CL19="Forsker - professor",Tabeller!R$69*T19,0)+IF($CL19="Prosjektleder/adm.leder",Tabeller!R$68*T19,0)+IF($CL19="Forsker - 1.aman.",Tabeller!R$70*T19,0)+IF($CL19="Gjesteforsker",Tabeller!R$72*T19,0)+IF($CL19="Postdoktor / forsker",Tabeller!R$73*T19,0)+IF($CL19="Stipendiat",Tabeller!R$74*T19,0)+IF($CL19="Forsker (rundsum)",Tabeller!R$71*T19,0)+IF($CL19="Vit.ass",Tabeller!R$75*T19,0)))</f>
        <v>0</v>
      </c>
      <c r="CW19" s="8">
        <f t="shared" si="214"/>
        <v>0</v>
      </c>
      <c r="CZ19" s="47">
        <f t="shared" si="182"/>
        <v>0</v>
      </c>
      <c r="DA19" s="6">
        <f>-((IF($CZ19="Teknisk/adm. bistand/Feltassistent",IF(Budsjett_FL!AR19*(1+Tabeller!$I$76)&gt;Tabeller!I$69,Tabeller!I$69,Budsjett_FL!AR19*(1+Tabeller!$I$76)),0))+(IF($CZ19="Forsker - professor",Tabeller!I$69*K19,0)+IF($CZ19="Prosjektleder/adm.leder",Tabeller!I$68*K19,0)+IF($CZ19="Forsker - 1.aman.",Tabeller!I$70*K19,0)+IF($CZ19="Gjesteforsker",Tabeller!I$72*K19,0)+IF($CZ19="Postdoktor / forsker",Tabeller!I$73*K19,0)+IF($CZ19="Stipendiat",Tabeller!I$74*K19,0)+IF($CZ19="Forsker (rundsum)",Tabeller!I$71*K19,0)+IF($CZ19="Vit.ass",Tabeller!I$75*K19,0))/1)</f>
        <v>0</v>
      </c>
      <c r="DB19" s="6">
        <f>-((IF($CZ19="Teknisk/adm. bistand/Feltassistent",IF(Budsjett_FL!AS19*(1+Tabeller!$I$76)&gt;Tabeller!J$69,Tabeller!J$69,Budsjett_FL!AS19*(1+Tabeller!$I$76)),0))+(IF($CZ19="Forsker - professor",Tabeller!J$69*L19,0)+IF($CZ19="Prosjektleder/adm.leder",Tabeller!J$68*L19,0)+IF($CZ19="Forsker - 1.aman.",Tabeller!J$70*L19,0)+IF($CZ19="Gjesteforsker",Tabeller!J$72*L19,0)+IF($CZ19="Postdoktor / forsker",Tabeller!J$73*L19,0)+IF($CZ19="Stipendiat",Tabeller!J$74*L19,0)+IF($CZ19="Forsker (rundsum)",Tabeller!J$71*L19,0)+IF($CZ19="Vit.ass",Tabeller!J$75*L19,0))/1)</f>
        <v>0</v>
      </c>
      <c r="DC19" s="6">
        <f>-((IF($CZ19="Teknisk/adm. bistand/Feltassistent",IF(Budsjett_FL!AT19*(1+Tabeller!$I$76)&gt;Tabeller!K$69,Tabeller!K$69,Budsjett_FL!AT19*(1+Tabeller!$I$76)),0))+(IF($CZ19="Forsker - professor",Tabeller!K$69*M19,0)+IF($CZ19="Prosjektleder/adm.leder",Tabeller!K$68*M19,0)+IF($CZ19="Forsker - 1.aman.",Tabeller!K$70*M19,0)+IF($CZ19="Gjesteforsker",Tabeller!K$72*M19,0)+IF($CZ19="Postdoktor / forsker",Tabeller!K$73*M19,0)+IF($CZ19="Stipendiat",Tabeller!K$74*M19,0)+IF($CZ19="Forsker (rundsum)",Tabeller!K$71*M19,0)+IF($CZ19="Vit.ass",Tabeller!K$75*M19,0))/1)</f>
        <v>0</v>
      </c>
      <c r="DD19" s="6">
        <f>-((IF($CZ19="Teknisk/adm. bistand/Feltassistent",IF(Budsjett_FL!AU19*(1+Tabeller!$I$76)&gt;Tabeller!L$69,Tabeller!L$69,Budsjett_FL!AU19*(1+Tabeller!$I$76)),0))+(IF($CZ19="Forsker - professor",Tabeller!L$69*N19,0)+IF($CZ19="Prosjektleder/adm.leder",Tabeller!L$68*N19,0)+IF($CZ19="Forsker - 1.aman.",Tabeller!L$70*N19,0)+IF($CZ19="Gjesteforsker",Tabeller!L$72*N19,0)+IF($CZ19="Postdoktor / forsker",Tabeller!L$73*N19,0)+IF($CZ19="Stipendiat",Tabeller!L$74*N19,0)+IF($CZ19="Forsker (rundsum)",Tabeller!L$71*N19,0)+IF($CZ19="Vit.ass",Tabeller!L$75*N19,0))/1)</f>
        <v>0</v>
      </c>
      <c r="DE19" s="6">
        <f>-((IF($CZ19="Teknisk/adm. bistand/Feltassistent",IF(Budsjett_FL!AV19*(1+Tabeller!$I$76)&gt;Tabeller!M$69,Tabeller!M$69,Budsjett_FL!AV19*(1+Tabeller!$I$76)),0))+(IF($CZ19="Forsker - professor",Tabeller!M$69*O19,0)+IF($CZ19="Prosjektleder/adm.leder",Tabeller!M$68*O19,0)+IF($CZ19="Forsker - 1.aman.",Tabeller!M$70*O19,0)+IF($CZ19="Gjesteforsker",Tabeller!M$72*O19,0)+IF($CZ19="Postdoktor / forsker",Tabeller!M$73*O19,0)+IF($CZ19="Stipendiat",Tabeller!M$74*O19,0)+IF($CZ19="Forsker (rundsum)",Tabeller!M$71*O19,0)+IF($CZ19="Vit.ass",Tabeller!M$75*O19,0))/1)</f>
        <v>0</v>
      </c>
      <c r="DF19" s="6">
        <f>-((IF($CZ19="Teknisk/adm. bistand/Feltassistent",IF(Budsjett_FL!AW19*(1+Tabeller!$I$76)&gt;Tabeller!N$69,Tabeller!N$69,Budsjett_FL!AW19*(1+Tabeller!$I$76)),0))+(IF($CZ19="Forsker - professor",Tabeller!N$69*P19,0)+IF($CZ19="Prosjektleder/adm.leder",Tabeller!N$68*P19,0)+IF($CZ19="Forsker - 1.aman.",Tabeller!N$70*P19,0)+IF($CZ19="Gjesteforsker",Tabeller!N$72*P19,0)+IF($CZ19="Postdoktor / forsker",Tabeller!N$73*P19,0)+IF($CZ19="Stipendiat",Tabeller!N$74*P19,0)+IF($CZ19="Forsker (rundsum)",Tabeller!N$71*P19,0)+IF($CZ19="Vit.ass",Tabeller!N$75*P19,0))/1)</f>
        <v>0</v>
      </c>
      <c r="DG19" s="6">
        <f>-((IF($CZ19="Teknisk/adm. bistand/Feltassistent",IF(Budsjett_FL!AX19*(1+Tabeller!$I$76)&gt;Tabeller!O$69,Tabeller!O$69,Budsjett_FL!AX19*(1+Tabeller!$I$76)),0))+(IF($CZ19="Forsker - professor",Tabeller!O$69*Q19,0)+IF($CZ19="Prosjektleder/adm.leder",Tabeller!O$68*Q19,0)+IF($CZ19="Forsker - 1.aman.",Tabeller!O$70*Q19,0)+IF($CZ19="Gjesteforsker",Tabeller!O$72*Q19,0)+IF($CZ19="Postdoktor / forsker",Tabeller!O$73*Q19,0)+IF($CZ19="Stipendiat",Tabeller!O$74*Q19,0)+IF($CZ19="Forsker (rundsum)",Tabeller!O$71*Q19,0)+IF($CZ19="Vit.ass",Tabeller!O$75*Q19,0))/1)</f>
        <v>0</v>
      </c>
      <c r="DH19" s="6">
        <f>-((IF($CZ19="Teknisk/adm. bistand/Feltassistent",IF(Budsjett_FL!AY19*(1+Tabeller!$I$76)&gt;Tabeller!P$69,Tabeller!P$69,Budsjett_FL!AY19*(1+Tabeller!$I$76)),0))+(IF($CZ19="Forsker - professor",Tabeller!P$69*R19,0)+IF($CZ19="Prosjektleder/adm.leder",Tabeller!P$68*R19,0)+IF($CZ19="Forsker - 1.aman.",Tabeller!P$70*R19,0)+IF($CZ19="Gjesteforsker",Tabeller!P$72*R19,0)+IF($CZ19="Postdoktor / forsker",Tabeller!P$73*R19,0)+IF($CZ19="Stipendiat",Tabeller!P$74*R19,0)+IF($CZ19="Forsker (rundsum)",Tabeller!P$71*R19,0)+IF($CZ19="Vit.ass",Tabeller!P$75*R19,0))/1)</f>
        <v>0</v>
      </c>
      <c r="DI19" s="6">
        <f>-((IF($CZ19="Teknisk/adm. bistand/Feltassistent",IF(Budsjett_FL!AZ19*(1+Tabeller!$I$76)&gt;Tabeller!Q$69,Tabeller!Q$69,Budsjett_FL!AZ19*(1+Tabeller!$I$76)),0))+(IF($CZ19="Forsker - professor",Tabeller!Q$69*S19,0)+IF($CZ19="Prosjektleder/adm.leder",Tabeller!Q$68*S19,0)+IF($CZ19="Forsker - 1.aman.",Tabeller!Q$70*S19,0)+IF($CZ19="Gjesteforsker",Tabeller!Q$72*S19,0)+IF($CZ19="Postdoktor / forsker",Tabeller!Q$73*S19,0)+IF($CZ19="Stipendiat",Tabeller!Q$74*S19,0)+IF($CZ19="Forsker (rundsum)",Tabeller!Q$71*S19,0)+IF($CZ19="Vit.ass",Tabeller!Q$75*S19,0))/1)</f>
        <v>0</v>
      </c>
      <c r="DJ19" s="6">
        <f>-((IF($CZ19="Teknisk/adm. bistand/Feltassistent",IF(Budsjett_FL!BA19*(1+Tabeller!$I$76)&gt;Tabeller!R$69,Tabeller!R$69,Budsjett_FL!BA19*(1+Tabeller!$I$76)),0))+(IF($CZ19="Forsker - professor",Tabeller!R$69*T19,0)+IF($CZ19="Prosjektleder/adm.leder",Tabeller!R$68*T19,0)+IF($CZ19="Forsker - 1.aman.",Tabeller!R$70*T19,0)+IF($CZ19="Gjesteforsker",Tabeller!R$72*T19,0)+IF($CZ19="Postdoktor / forsker",Tabeller!R$73*T19,0)+IF($CZ19="Stipendiat",Tabeller!R$74*T19,0)+IF($CZ19="Forsker (rundsum)",Tabeller!R$71*T19,0)+IF($CZ19="Vit.ass",Tabeller!R$75*T19,0))/1)</f>
        <v>0</v>
      </c>
      <c r="DK19" s="8">
        <f t="shared" ref="DK19:DK23" si="223">SUM(DA19:DJ19)</f>
        <v>0</v>
      </c>
      <c r="DM19" s="47">
        <f t="shared" si="65"/>
        <v>0</v>
      </c>
      <c r="DN19" s="6">
        <f t="shared" si="183"/>
        <v>0</v>
      </c>
      <c r="DO19" s="6">
        <f t="shared" si="184"/>
        <v>0</v>
      </c>
      <c r="DP19" s="6">
        <f t="shared" si="185"/>
        <v>0</v>
      </c>
      <c r="DQ19" s="6">
        <f t="shared" si="186"/>
        <v>0</v>
      </c>
      <c r="DR19" s="6">
        <f t="shared" si="187"/>
        <v>0</v>
      </c>
      <c r="DS19" s="6">
        <f t="shared" si="188"/>
        <v>0</v>
      </c>
      <c r="DT19" s="6">
        <f t="shared" si="189"/>
        <v>0</v>
      </c>
      <c r="DU19" s="6">
        <f t="shared" si="190"/>
        <v>0</v>
      </c>
      <c r="DV19" s="6">
        <f t="shared" si="191"/>
        <v>0</v>
      </c>
      <c r="DW19" s="6">
        <f t="shared" si="192"/>
        <v>0</v>
      </c>
      <c r="DX19" s="8">
        <f t="shared" ref="DX19:DX23" si="224">SUM(DN19:DW19)</f>
        <v>0</v>
      </c>
      <c r="DZ19" s="47">
        <f t="shared" si="67"/>
        <v>0</v>
      </c>
      <c r="EA19" s="6">
        <f t="shared" si="193"/>
        <v>0</v>
      </c>
      <c r="EB19" s="6">
        <f t="shared" si="194"/>
        <v>0</v>
      </c>
      <c r="EC19" s="6">
        <f t="shared" si="195"/>
        <v>0</v>
      </c>
      <c r="ED19" s="6">
        <f t="shared" si="196"/>
        <v>0</v>
      </c>
      <c r="EE19" s="6">
        <f t="shared" si="197"/>
        <v>0</v>
      </c>
      <c r="EF19" s="6">
        <f t="shared" si="198"/>
        <v>0</v>
      </c>
      <c r="EG19" s="6">
        <f t="shared" si="199"/>
        <v>0</v>
      </c>
      <c r="EH19" s="6">
        <f t="shared" si="200"/>
        <v>0</v>
      </c>
      <c r="EI19" s="6">
        <f t="shared" si="201"/>
        <v>0</v>
      </c>
      <c r="EJ19" s="6">
        <f t="shared" si="202"/>
        <v>0</v>
      </c>
      <c r="EK19" s="8">
        <f t="shared" ref="EK19:EK23" si="225">SUM(EA19:EJ19)</f>
        <v>0</v>
      </c>
      <c r="EM19" s="47">
        <f t="shared" si="69"/>
        <v>0</v>
      </c>
      <c r="EN19" s="6">
        <f t="shared" si="203"/>
        <v>0</v>
      </c>
      <c r="EO19" s="6">
        <f t="shared" si="204"/>
        <v>0</v>
      </c>
      <c r="EP19" s="6">
        <f t="shared" si="205"/>
        <v>0</v>
      </c>
      <c r="EQ19" s="6">
        <f t="shared" si="206"/>
        <v>0</v>
      </c>
      <c r="ER19" s="6">
        <f t="shared" si="207"/>
        <v>0</v>
      </c>
      <c r="ES19" s="6">
        <f t="shared" si="208"/>
        <v>0</v>
      </c>
      <c r="ET19" s="6">
        <f t="shared" si="209"/>
        <v>0</v>
      </c>
      <c r="EU19" s="6">
        <f t="shared" si="210"/>
        <v>0</v>
      </c>
      <c r="EV19" s="6">
        <f t="shared" si="211"/>
        <v>0</v>
      </c>
      <c r="EW19" s="6">
        <f t="shared" si="212"/>
        <v>0</v>
      </c>
      <c r="EX19" s="8">
        <f t="shared" ref="EX19:EX23" si="226">SUM(EN19:EW19)</f>
        <v>0</v>
      </c>
      <c r="FA19" s="47">
        <f t="shared" si="55"/>
        <v>0</v>
      </c>
      <c r="FB19" s="6"/>
      <c r="FC19" s="6"/>
      <c r="FD19" s="6"/>
      <c r="FE19" s="6"/>
      <c r="FF19" s="6"/>
      <c r="FG19" s="6"/>
      <c r="FH19" s="6"/>
      <c r="FI19" s="6"/>
      <c r="FJ19" s="6"/>
      <c r="FK19" s="6"/>
      <c r="FL19" s="8">
        <f t="shared" ref="FL19:FL23" si="227">SUM(FB19:FK19)</f>
        <v>0</v>
      </c>
      <c r="FO19" s="6">
        <f>IFERROR(IF($B19="Teknisk/adm. Bistand",(K19)*Tabeller!J$11,(K19)*Tabeller!J$10),0)</f>
        <v>0</v>
      </c>
      <c r="FP19" s="6">
        <f>IFERROR(IF($B19="Teknisk/adm. Bistand",(L19)*Tabeller!K$11,(L19)*Tabeller!K$10),0)</f>
        <v>0</v>
      </c>
      <c r="FQ19" s="6">
        <f>IFERROR(IF($B19="Teknisk/adm. Bistand",(M19)*Tabeller!L$11,(M19)*Tabeller!L$10),0)</f>
        <v>0</v>
      </c>
      <c r="FR19" s="6">
        <f>IFERROR(IF($B19="Teknisk/adm. Bistand",(N19)*Tabeller!M$11,(N19)*Tabeller!M$10),0)</f>
        <v>0</v>
      </c>
      <c r="FS19" s="6">
        <f>IFERROR(IF($B19="Teknisk/adm. Bistand",(O19)*Tabeller!N$11,(O19)*Tabeller!N$10),0)</f>
        <v>0</v>
      </c>
      <c r="FT19" s="6">
        <f>IFERROR(IF($B19="Teknisk/adm. Bistand",(P19)*Tabeller!O$11,(P19)*Tabeller!O$10),0)</f>
        <v>0</v>
      </c>
      <c r="FU19" s="6">
        <f>IFERROR(IF($B19="Teknisk/adm. Bistand",(Q19)*Tabeller!P$11,(Q19)*Tabeller!P$10),0)</f>
        <v>0</v>
      </c>
      <c r="FV19" s="6">
        <f>IFERROR(IF($B19="Teknisk/adm. Bistand",(R19)*Tabeller!Q$11,(R19)*Tabeller!Q$10),0)</f>
        <v>0</v>
      </c>
      <c r="FW19" s="6">
        <f>IFERROR(IF($B19="Teknisk/adm. Bistand",(S19)*Tabeller!R$11,(S19)*Tabeller!R$10),0)</f>
        <v>0</v>
      </c>
      <c r="FX19" s="6">
        <f>IFERROR(IF($B19="Teknisk/adm. Bistand",(T19)*Tabeller!S$11,(T19)*Tabeller!S$10),0)</f>
        <v>0</v>
      </c>
    </row>
    <row r="20" spans="2:180" ht="15" x14ac:dyDescent="0.25">
      <c r="B20" s="511"/>
      <c r="C20" s="422">
        <f>IF(Registrering!$B$28="Fast beløp",0,CW20)</f>
        <v>0</v>
      </c>
      <c r="D20" s="422">
        <f t="shared" si="213"/>
        <v>0</v>
      </c>
      <c r="E20" s="422">
        <f t="shared" si="165"/>
        <v>0</v>
      </c>
      <c r="F20" s="422">
        <f t="shared" si="166"/>
        <v>0</v>
      </c>
      <c r="G20" s="58">
        <f t="shared" si="222"/>
        <v>0</v>
      </c>
      <c r="H20" s="595"/>
      <c r="I20" s="598"/>
      <c r="J20" s="604"/>
      <c r="K20" s="605"/>
      <c r="L20" s="605"/>
      <c r="M20" s="605"/>
      <c r="N20" s="605"/>
      <c r="O20" s="605"/>
      <c r="P20" s="605"/>
      <c r="Q20" s="605"/>
      <c r="R20" s="605"/>
      <c r="S20" s="605"/>
      <c r="T20" s="605"/>
      <c r="AG20" s="6">
        <f t="shared" si="167"/>
        <v>0</v>
      </c>
      <c r="AH20" s="6">
        <f>AG20*Tabeller!$I$49</f>
        <v>0</v>
      </c>
      <c r="AI20" s="6">
        <f t="shared" si="168"/>
        <v>0</v>
      </c>
      <c r="AJ20" s="88">
        <f>AI20*Tabeller!$H$40</f>
        <v>0</v>
      </c>
      <c r="AK20" s="6">
        <f>SUM(AI20:AJ20,AL20)*Tabeller!$H$42</f>
        <v>0</v>
      </c>
      <c r="AL20" s="6">
        <f>AH20*Tabeller!$H$41</f>
        <v>0</v>
      </c>
      <c r="AM20" s="6">
        <f t="shared" si="169"/>
        <v>0</v>
      </c>
      <c r="AN20" s="6">
        <f>AM20+(IF(B20="Teknisk adm bistand",Registrering!$E$51,Registrering!$B$51))</f>
        <v>0</v>
      </c>
      <c r="AO20" s="6">
        <f>AN20/Tabeller!$H$5</f>
        <v>0</v>
      </c>
      <c r="AR20" s="6">
        <f>((K20*Budsjett_FL!$AM20))</f>
        <v>0</v>
      </c>
      <c r="AS20" s="6">
        <f>((L20*Budsjett_FL!$AM20)*(Tabeller!J$49))</f>
        <v>0</v>
      </c>
      <c r="AT20" s="6">
        <f>((M20*Budsjett_FL!$AM20)*(Tabeller!K$49))</f>
        <v>0</v>
      </c>
      <c r="AU20" s="6">
        <f>((N20*Budsjett_FL!$AM20)*(Tabeller!L$49))</f>
        <v>0</v>
      </c>
      <c r="AV20" s="6">
        <f>((O20*Budsjett_FL!$AM20)*(Tabeller!M$49))</f>
        <v>0</v>
      </c>
      <c r="AW20" s="6">
        <f>((P20*Budsjett_FL!$AM20)*(Tabeller!N$49))</f>
        <v>0</v>
      </c>
      <c r="AX20" s="6">
        <f>((Q20*Budsjett_FL!$AM20)*(Tabeller!O$49))</f>
        <v>0</v>
      </c>
      <c r="AY20" s="6">
        <f>((R20*Budsjett_FL!$AM20)*(Tabeller!P$49))</f>
        <v>0</v>
      </c>
      <c r="AZ20" s="6">
        <f>((S20*Budsjett_FL!$AM20)*(Tabeller!Q$49))</f>
        <v>0</v>
      </c>
      <c r="BA20" s="6">
        <f>((T20*Budsjett_FL!$AM20)*(Tabeller!R$49))</f>
        <v>0</v>
      </c>
      <c r="BC20" s="6">
        <f t="shared" si="170"/>
        <v>0</v>
      </c>
      <c r="BD20" s="6">
        <f t="shared" si="171"/>
        <v>0</v>
      </c>
      <c r="BE20" s="6">
        <f t="shared" si="172"/>
        <v>0</v>
      </c>
      <c r="BF20" s="6">
        <f t="shared" si="173"/>
        <v>0</v>
      </c>
      <c r="BG20" s="6">
        <f t="shared" si="174"/>
        <v>0</v>
      </c>
      <c r="BH20" s="6">
        <f t="shared" si="175"/>
        <v>0</v>
      </c>
      <c r="BI20" s="6">
        <f t="shared" si="176"/>
        <v>0</v>
      </c>
      <c r="BJ20" s="6">
        <f t="shared" si="177"/>
        <v>0</v>
      </c>
      <c r="BK20" s="6">
        <f t="shared" si="178"/>
        <v>0</v>
      </c>
      <c r="BL20" s="6">
        <f t="shared" si="179"/>
        <v>0</v>
      </c>
      <c r="BO20" s="6">
        <f>IFERROR(IF($F$83=$M$82,AR20*$E$82,AR20*Budsjett_FL!$E$83),0)</f>
        <v>0</v>
      </c>
      <c r="BP20" s="6">
        <f>IFERROR(IF($F$83=$M$82,AS20*$E$82,AS20*Budsjett_FL!$E$83),0)</f>
        <v>0</v>
      </c>
      <c r="BQ20" s="6">
        <f>IFERROR(IF($F$83=$M$82,AT20*$E$82,AT20*Budsjett_FL!$E$83),0)</f>
        <v>0</v>
      </c>
      <c r="BR20" s="6">
        <f>IFERROR(IF($F$83=$M$82,AU20*$E$82,AU20*Budsjett_FL!$E$83),0)</f>
        <v>0</v>
      </c>
      <c r="BS20" s="6">
        <f>IFERROR(IF($F$83=$M$82,AV20*$E$82,AV20*Budsjett_FL!$E$83),0)</f>
        <v>0</v>
      </c>
      <c r="BT20" s="6">
        <f>IFERROR(IF($F$83=$M$82,AW20*$E$82,AW20*Budsjett_FL!$E$83),0)</f>
        <v>0</v>
      </c>
      <c r="BU20" s="6">
        <f>IFERROR(IF($F$83=$M$82,AX20*$E$82,AX20*Budsjett_FL!$E$83),0)</f>
        <v>0</v>
      </c>
      <c r="BV20" s="6">
        <f>IFERROR(IF($F$83=$M$82,AY20*$E$82,AY20*Budsjett_FL!$E$83),0)</f>
        <v>0</v>
      </c>
      <c r="BW20" s="6">
        <f>IFERROR(IF($F$83=$M$82,AZ20*$E$82,AZ20*Budsjett_FL!$E$83),0)</f>
        <v>0</v>
      </c>
      <c r="BX20" s="6">
        <f>IFERROR(IF($F$83=$M$82,BA20*$E$82,BA20*Budsjett_FL!$E$83),0)</f>
        <v>0</v>
      </c>
      <c r="CA20" s="6">
        <f t="shared" si="180"/>
        <v>0</v>
      </c>
      <c r="CB20" s="6">
        <f t="shared" si="180"/>
        <v>0</v>
      </c>
      <c r="CC20" s="6">
        <f t="shared" si="180"/>
        <v>0</v>
      </c>
      <c r="CD20" s="6">
        <f t="shared" si="180"/>
        <v>0</v>
      </c>
      <c r="CE20" s="6">
        <f t="shared" si="180"/>
        <v>0</v>
      </c>
      <c r="CF20" s="6">
        <f t="shared" si="180"/>
        <v>0</v>
      </c>
      <c r="CG20" s="6">
        <f t="shared" si="180"/>
        <v>0</v>
      </c>
      <c r="CH20" s="6">
        <f t="shared" si="180"/>
        <v>0</v>
      </c>
      <c r="CI20" s="6">
        <f t="shared" si="180"/>
        <v>0</v>
      </c>
      <c r="CJ20" s="6">
        <f t="shared" si="180"/>
        <v>0</v>
      </c>
      <c r="CL20" s="47">
        <f t="shared" si="181"/>
        <v>0</v>
      </c>
      <c r="CM20" s="6">
        <f>-((IF($CL20="Teknisk/adm. bistand/Feltassistent",Budsjett_FL!AR20*(1+Tabeller!$I$76),0))+(IF($CL20="Forsker - professor",Tabeller!I$69*K20,0)+IF($CL20="Prosjektleder/adm.leder",Tabeller!I$68*K20,0)+IF($CL20="Forsker - 1.aman.",Tabeller!I$70*K20,0)+IF($CL20="Gjesteforsker",Tabeller!I$72*K20,0)+IF($CL20="Postdoktor / forsker",Tabeller!I$73*K20,0)+IF($CL20="Stipendiat",Tabeller!I$74*K20,0)+IF($CL20="Forsker (rundsum)",Tabeller!I$71*K20,0)+IF($CL20="Vit.ass",Tabeller!I$75*K20,0)))</f>
        <v>0</v>
      </c>
      <c r="CN20" s="6">
        <f>-((IF($CL20="Teknisk/adm. bistand/Feltassistent",Budsjett_FL!AS20*(1+Tabeller!$I$76),0))+(IF($CL20="Forsker - professor",Tabeller!J$69*L20,0)+IF($CL20="Prosjektleder/adm.leder",Tabeller!J$68*L20,0)+IF($CL20="Forsker - 1.aman.",Tabeller!J$70*L20,0)+IF($CL20="Gjesteforsker",Tabeller!J$72*L20,0)+IF($CL20="Postdoktor / forsker",Tabeller!J$73*L20,0)+IF($CL20="Stipendiat",Tabeller!J$74*L20,0)+IF($CL20="Forsker (rundsum)",Tabeller!J$71*L20,0)+IF($CL20="Vit.ass",Tabeller!J$75*L20,0)))</f>
        <v>0</v>
      </c>
      <c r="CO20" s="6">
        <f>-((IF($CL20="Teknisk/adm. bistand/Feltassistent",Budsjett_FL!AT20*(1+Tabeller!$I$76),0))+(IF($CL20="Forsker - professor",Tabeller!K$69*M20,0)+IF($CL20="Prosjektleder/adm.leder",Tabeller!K$68*M20,0)+IF($CL20="Forsker - 1.aman.",Tabeller!K$70*M20,0)+IF($CL20="Gjesteforsker",Tabeller!K$72*M20,0)+IF($CL20="Postdoktor / forsker",Tabeller!K$73*M20,0)+IF($CL20="Stipendiat",Tabeller!K$74*M20,0)+IF($CL20="Forsker (rundsum)",Tabeller!K$71*M20,0)+IF($CL20="Vit.ass",Tabeller!K$75*M20,0)))</f>
        <v>0</v>
      </c>
      <c r="CP20" s="6">
        <f>-((IF($CL20="Teknisk/adm. bistand/Feltassistent",Budsjett_FL!AU20*(1+Tabeller!$I$76),0))+(IF($CL20="Forsker - professor",Tabeller!L$69*N20,0)+IF($CL20="Prosjektleder/adm.leder",Tabeller!L$68*N20,0)+IF($CL20="Forsker - 1.aman.",Tabeller!L$70*N20,0)+IF($CL20="Gjesteforsker",Tabeller!L$72*N20,0)+IF($CL20="Postdoktor / forsker",Tabeller!L$73*N20,0)+IF($CL20="Stipendiat",Tabeller!L$74*N20,0)+IF($CL20="Forsker (rundsum)",Tabeller!L$71*N20,0)+IF($CL20="Vit.ass",Tabeller!L$75*N20,0)))</f>
        <v>0</v>
      </c>
      <c r="CQ20" s="6">
        <f>-((IF($CL20="Teknisk/adm. bistand/Feltassistent",Budsjett_FL!AV20*(1+Tabeller!$I$76),0))+(IF($CL20="Forsker - professor",Tabeller!M$69*O20,0)+IF($CL20="Prosjektleder/adm.leder",Tabeller!M$68*O20,0)+IF($CL20="Forsker - 1.aman.",Tabeller!M$70*O20,0)+IF($CL20="Gjesteforsker",Tabeller!M$72*O20,0)+IF($CL20="Postdoktor / forsker",Tabeller!M$73*O20,0)+IF($CL20="Stipendiat",Tabeller!M$74*O20,0)+IF($CL20="Forsker (rundsum)",Tabeller!M$71*O20,0)+IF($CL20="Vit.ass",Tabeller!M$75*O20,0)))</f>
        <v>0</v>
      </c>
      <c r="CR20" s="6">
        <f>-((IF($CL20="Teknisk/adm. bistand/Feltassistent",Budsjett_FL!AW20*(1+Tabeller!$I$76),0))+(IF($CL20="Forsker - professor",Tabeller!N$69*P20,0)+IF($CL20="Prosjektleder/adm.leder",Tabeller!N$68*P20,0)+IF($CL20="Forsker - 1.aman.",Tabeller!N$70*P20,0)+IF($CL20="Gjesteforsker",Tabeller!N$72*P20,0)+IF($CL20="Postdoktor / forsker",Tabeller!N$73*P20,0)+IF($CL20="Stipendiat",Tabeller!N$74*P20,0)+IF($CL20="Forsker (rundsum)",Tabeller!N$71*P20,0)+IF($CL20="Vit.ass",Tabeller!N$75*P20,0)))</f>
        <v>0</v>
      </c>
      <c r="CS20" s="6">
        <f>-((IF($CL20="Teknisk/adm. bistand/Feltassistent",Budsjett_FL!AX20*(1+Tabeller!$I$76),0))+(IF($CL20="Forsker - professor",Tabeller!O$69*Q20,0)+IF($CL20="Prosjektleder/adm.leder",Tabeller!O$68*Q20,0)+IF($CL20="Forsker - 1.aman.",Tabeller!O$70*Q20,0)+IF($CL20="Gjesteforsker",Tabeller!O$72*Q20,0)+IF($CL20="Postdoktor / forsker",Tabeller!O$73*Q20,0)+IF($CL20="Stipendiat",Tabeller!O$74*Q20,0)+IF($CL20="Forsker (rundsum)",Tabeller!O$71*Q20,0)+IF($CL20="Vit.ass",Tabeller!O$75*Q20,0)))</f>
        <v>0</v>
      </c>
      <c r="CT20" s="6">
        <f>-((IF($CL20="Teknisk/adm. bistand/Feltassistent",Budsjett_FL!AY20*(1+Tabeller!$I$76),0))+(IF($CL20="Forsker - professor",Tabeller!P$69*R20,0)+IF($CL20="Prosjektleder/adm.leder",Tabeller!P$68*R20,0)+IF($CL20="Forsker - 1.aman.",Tabeller!P$70*R20,0)+IF($CL20="Gjesteforsker",Tabeller!P$72*R20,0)+IF($CL20="Postdoktor / forsker",Tabeller!P$73*R20,0)+IF($CL20="Stipendiat",Tabeller!P$74*R20,0)+IF($CL20="Forsker (rundsum)",Tabeller!P$71*R20,0)+IF($CL20="Vit.ass",Tabeller!P$75*R20,0)))</f>
        <v>0</v>
      </c>
      <c r="CU20" s="6">
        <f>-((IF($CL20="Teknisk/adm. bistand/Feltassistent",Budsjett_FL!AZ20*(1+Tabeller!$I$76),0))+(IF($CL20="Forsker - professor",Tabeller!Q$69*S20,0)+IF($CL20="Prosjektleder/adm.leder",Tabeller!Q$68*S20,0)+IF($CL20="Forsker - 1.aman.",Tabeller!Q$70*S20,0)+IF($CL20="Gjesteforsker",Tabeller!Q$72*S20,0)+IF($CL20="Postdoktor / forsker",Tabeller!Q$73*S20,0)+IF($CL20="Stipendiat",Tabeller!Q$74*S20,0)+IF($CL20="Forsker (rundsum)",Tabeller!Q$71*S20,0)+IF($CL20="Vit.ass",Tabeller!Q$75*S20,0)))</f>
        <v>0</v>
      </c>
      <c r="CV20" s="6">
        <f>-((IF($CL20="Teknisk/adm. bistand/Feltassistent",Budsjett_FL!BA20*(1+Tabeller!$I$76),0))+(IF($CL20="Forsker - professor",Tabeller!R$69*T20,0)+IF($CL20="Prosjektleder/adm.leder",Tabeller!R$68*T20,0)+IF($CL20="Forsker - 1.aman.",Tabeller!R$70*T20,0)+IF($CL20="Gjesteforsker",Tabeller!R$72*T20,0)+IF($CL20="Postdoktor / forsker",Tabeller!R$73*T20,0)+IF($CL20="Stipendiat",Tabeller!R$74*T20,0)+IF($CL20="Forsker (rundsum)",Tabeller!R$71*T20,0)+IF($CL20="Vit.ass",Tabeller!R$75*T20,0)))</f>
        <v>0</v>
      </c>
      <c r="CW20" s="8">
        <f t="shared" si="214"/>
        <v>0</v>
      </c>
      <c r="CZ20" s="47">
        <f t="shared" si="182"/>
        <v>0</v>
      </c>
      <c r="DA20" s="6">
        <f>-((IF($CZ20="Teknisk/adm. bistand/Feltassistent",IF(Budsjett_FL!AR20*(1+Tabeller!$I$76)&gt;Tabeller!I$69,Tabeller!I$69,Budsjett_FL!AR20*(1+Tabeller!$I$76)),0))+(IF($CZ20="Forsker - professor",Tabeller!I$69*K20,0)+IF($CZ20="Prosjektleder/adm.leder",Tabeller!I$68*K20,0)+IF($CZ20="Forsker - 1.aman.",Tabeller!I$70*K20,0)+IF($CZ20="Gjesteforsker",Tabeller!I$72*K20,0)+IF($CZ20="Postdoktor / forsker",Tabeller!I$73*K20,0)+IF($CZ20="Stipendiat",Tabeller!I$74*K20,0)+IF($CZ20="Forsker (rundsum)",Tabeller!I$71*K20,0)+IF($CZ20="Vit.ass",Tabeller!I$75*K20,0))/1)</f>
        <v>0</v>
      </c>
      <c r="DB20" s="6">
        <f>-((IF($CZ20="Teknisk/adm. bistand/Feltassistent",IF(Budsjett_FL!AS20*(1+Tabeller!$I$76)&gt;Tabeller!J$69,Tabeller!J$69,Budsjett_FL!AS20*(1+Tabeller!$I$76)),0))+(IF($CZ20="Forsker - professor",Tabeller!J$69*L20,0)+IF($CZ20="Prosjektleder/adm.leder",Tabeller!J$68*L20,0)+IF($CZ20="Forsker - 1.aman.",Tabeller!J$70*L20,0)+IF($CZ20="Gjesteforsker",Tabeller!J$72*L20,0)+IF($CZ20="Postdoktor / forsker",Tabeller!J$73*L20,0)+IF($CZ20="Stipendiat",Tabeller!J$74*L20,0)+IF($CZ20="Forsker (rundsum)",Tabeller!J$71*L20,0)+IF($CZ20="Vit.ass",Tabeller!J$75*L20,0))/1)</f>
        <v>0</v>
      </c>
      <c r="DC20" s="6">
        <f>-((IF($CZ20="Teknisk/adm. bistand/Feltassistent",IF(Budsjett_FL!AT20*(1+Tabeller!$I$76)&gt;Tabeller!K$69,Tabeller!K$69,Budsjett_FL!AT20*(1+Tabeller!$I$76)),0))+(IF($CZ20="Forsker - professor",Tabeller!K$69*M20,0)+IF($CZ20="Prosjektleder/adm.leder",Tabeller!K$68*M20,0)+IF($CZ20="Forsker - 1.aman.",Tabeller!K$70*M20,0)+IF($CZ20="Gjesteforsker",Tabeller!K$72*M20,0)+IF($CZ20="Postdoktor / forsker",Tabeller!K$73*M20,0)+IF($CZ20="Stipendiat",Tabeller!K$74*M20,0)+IF($CZ20="Forsker (rundsum)",Tabeller!K$71*M20,0)+IF($CZ20="Vit.ass",Tabeller!K$75*M20,0))/1)</f>
        <v>0</v>
      </c>
      <c r="DD20" s="6">
        <f>-((IF($CZ20="Teknisk/adm. bistand/Feltassistent",IF(Budsjett_FL!AU20*(1+Tabeller!$I$76)&gt;Tabeller!L$69,Tabeller!L$69,Budsjett_FL!AU20*(1+Tabeller!$I$76)),0))+(IF($CZ20="Forsker - professor",Tabeller!L$69*N20,0)+IF($CZ20="Prosjektleder/adm.leder",Tabeller!L$68*N20,0)+IF($CZ20="Forsker - 1.aman.",Tabeller!L$70*N20,0)+IF($CZ20="Gjesteforsker",Tabeller!L$72*N20,0)+IF($CZ20="Postdoktor / forsker",Tabeller!L$73*N20,0)+IF($CZ20="Stipendiat",Tabeller!L$74*N20,0)+IF($CZ20="Forsker (rundsum)",Tabeller!L$71*N20,0)+IF($CZ20="Vit.ass",Tabeller!L$75*N20,0))/1)</f>
        <v>0</v>
      </c>
      <c r="DE20" s="6">
        <f>-((IF($CZ20="Teknisk/adm. bistand/Feltassistent",IF(Budsjett_FL!AV20*(1+Tabeller!$I$76)&gt;Tabeller!M$69,Tabeller!M$69,Budsjett_FL!AV20*(1+Tabeller!$I$76)),0))+(IF($CZ20="Forsker - professor",Tabeller!M$69*O20,0)+IF($CZ20="Prosjektleder/adm.leder",Tabeller!M$68*O20,0)+IF($CZ20="Forsker - 1.aman.",Tabeller!M$70*O20,0)+IF($CZ20="Gjesteforsker",Tabeller!M$72*O20,0)+IF($CZ20="Postdoktor / forsker",Tabeller!M$73*O20,0)+IF($CZ20="Stipendiat",Tabeller!M$74*O20,0)+IF($CZ20="Forsker (rundsum)",Tabeller!M$71*O20,0)+IF($CZ20="Vit.ass",Tabeller!M$75*O20,0))/1)</f>
        <v>0</v>
      </c>
      <c r="DF20" s="6">
        <f>-((IF($CZ20="Teknisk/adm. bistand/Feltassistent",IF(Budsjett_FL!AW20*(1+Tabeller!$I$76)&gt;Tabeller!N$69,Tabeller!N$69,Budsjett_FL!AW20*(1+Tabeller!$I$76)),0))+(IF($CZ20="Forsker - professor",Tabeller!N$69*P20,0)+IF($CZ20="Prosjektleder/adm.leder",Tabeller!N$68*P20,0)+IF($CZ20="Forsker - 1.aman.",Tabeller!N$70*P20,0)+IF($CZ20="Gjesteforsker",Tabeller!N$72*P20,0)+IF($CZ20="Postdoktor / forsker",Tabeller!N$73*P20,0)+IF($CZ20="Stipendiat",Tabeller!N$74*P20,0)+IF($CZ20="Forsker (rundsum)",Tabeller!N$71*P20,0)+IF($CZ20="Vit.ass",Tabeller!N$75*P20,0))/1)</f>
        <v>0</v>
      </c>
      <c r="DG20" s="6">
        <f>-((IF($CZ20="Teknisk/adm. bistand/Feltassistent",IF(Budsjett_FL!AX20*(1+Tabeller!$I$76)&gt;Tabeller!O$69,Tabeller!O$69,Budsjett_FL!AX20*(1+Tabeller!$I$76)),0))+(IF($CZ20="Forsker - professor",Tabeller!O$69*Q20,0)+IF($CZ20="Prosjektleder/adm.leder",Tabeller!O$68*Q20,0)+IF($CZ20="Forsker - 1.aman.",Tabeller!O$70*Q20,0)+IF($CZ20="Gjesteforsker",Tabeller!O$72*Q20,0)+IF($CZ20="Postdoktor / forsker",Tabeller!O$73*Q20,0)+IF($CZ20="Stipendiat",Tabeller!O$74*Q20,0)+IF($CZ20="Forsker (rundsum)",Tabeller!O$71*Q20,0)+IF($CZ20="Vit.ass",Tabeller!O$75*Q20,0))/1)</f>
        <v>0</v>
      </c>
      <c r="DH20" s="6">
        <f>-((IF($CZ20="Teknisk/adm. bistand/Feltassistent",IF(Budsjett_FL!AY20*(1+Tabeller!$I$76)&gt;Tabeller!P$69,Tabeller!P$69,Budsjett_FL!AY20*(1+Tabeller!$I$76)),0))+(IF($CZ20="Forsker - professor",Tabeller!P$69*R20,0)+IF($CZ20="Prosjektleder/adm.leder",Tabeller!P$68*R20,0)+IF($CZ20="Forsker - 1.aman.",Tabeller!P$70*R20,0)+IF($CZ20="Gjesteforsker",Tabeller!P$72*R20,0)+IF($CZ20="Postdoktor / forsker",Tabeller!P$73*R20,0)+IF($CZ20="Stipendiat",Tabeller!P$74*R20,0)+IF($CZ20="Forsker (rundsum)",Tabeller!P$71*R20,0)+IF($CZ20="Vit.ass",Tabeller!P$75*R20,0))/1)</f>
        <v>0</v>
      </c>
      <c r="DI20" s="6">
        <f>-((IF($CZ20="Teknisk/adm. bistand/Feltassistent",IF(Budsjett_FL!AZ20*(1+Tabeller!$I$76)&gt;Tabeller!Q$69,Tabeller!Q$69,Budsjett_FL!AZ20*(1+Tabeller!$I$76)),0))+(IF($CZ20="Forsker - professor",Tabeller!Q$69*S20,0)+IF($CZ20="Prosjektleder/adm.leder",Tabeller!Q$68*S20,0)+IF($CZ20="Forsker - 1.aman.",Tabeller!Q$70*S20,0)+IF($CZ20="Gjesteforsker",Tabeller!Q$72*S20,0)+IF($CZ20="Postdoktor / forsker",Tabeller!Q$73*S20,0)+IF($CZ20="Stipendiat",Tabeller!Q$74*S20,0)+IF($CZ20="Forsker (rundsum)",Tabeller!Q$71*S20,0)+IF($CZ20="Vit.ass",Tabeller!Q$75*S20,0))/1)</f>
        <v>0</v>
      </c>
      <c r="DJ20" s="6">
        <f>-((IF($CZ20="Teknisk/adm. bistand/Feltassistent",IF(Budsjett_FL!BA20*(1+Tabeller!$I$76)&gt;Tabeller!R$69,Tabeller!R$69,Budsjett_FL!BA20*(1+Tabeller!$I$76)),0))+(IF($CZ20="Forsker - professor",Tabeller!R$69*T20,0)+IF($CZ20="Prosjektleder/adm.leder",Tabeller!R$68*T20,0)+IF($CZ20="Forsker - 1.aman.",Tabeller!R$70*T20,0)+IF($CZ20="Gjesteforsker",Tabeller!R$72*T20,0)+IF($CZ20="Postdoktor / forsker",Tabeller!R$73*T20,0)+IF($CZ20="Stipendiat",Tabeller!R$74*T20,0)+IF($CZ20="Forsker (rundsum)",Tabeller!R$71*T20,0)+IF($CZ20="Vit.ass",Tabeller!R$75*T20,0))/1)</f>
        <v>0</v>
      </c>
      <c r="DK20" s="8">
        <f t="shared" si="223"/>
        <v>0</v>
      </c>
      <c r="DM20" s="47">
        <f t="shared" si="65"/>
        <v>0</v>
      </c>
      <c r="DN20" s="6">
        <f t="shared" si="183"/>
        <v>0</v>
      </c>
      <c r="DO20" s="6">
        <f t="shared" si="184"/>
        <v>0</v>
      </c>
      <c r="DP20" s="6">
        <f t="shared" si="185"/>
        <v>0</v>
      </c>
      <c r="DQ20" s="6">
        <f t="shared" si="186"/>
        <v>0</v>
      </c>
      <c r="DR20" s="6">
        <f t="shared" si="187"/>
        <v>0</v>
      </c>
      <c r="DS20" s="6">
        <f t="shared" si="188"/>
        <v>0</v>
      </c>
      <c r="DT20" s="6">
        <f t="shared" si="189"/>
        <v>0</v>
      </c>
      <c r="DU20" s="6">
        <f t="shared" si="190"/>
        <v>0</v>
      </c>
      <c r="DV20" s="6">
        <f t="shared" si="191"/>
        <v>0</v>
      </c>
      <c r="DW20" s="6">
        <f t="shared" si="192"/>
        <v>0</v>
      </c>
      <c r="DX20" s="8">
        <f t="shared" si="224"/>
        <v>0</v>
      </c>
      <c r="DZ20" s="47">
        <f t="shared" si="67"/>
        <v>0</v>
      </c>
      <c r="EA20" s="6">
        <f t="shared" si="193"/>
        <v>0</v>
      </c>
      <c r="EB20" s="6">
        <f t="shared" si="194"/>
        <v>0</v>
      </c>
      <c r="EC20" s="6">
        <f t="shared" si="195"/>
        <v>0</v>
      </c>
      <c r="ED20" s="6">
        <f t="shared" si="196"/>
        <v>0</v>
      </c>
      <c r="EE20" s="6">
        <f t="shared" si="197"/>
        <v>0</v>
      </c>
      <c r="EF20" s="6">
        <f t="shared" si="198"/>
        <v>0</v>
      </c>
      <c r="EG20" s="6">
        <f t="shared" si="199"/>
        <v>0</v>
      </c>
      <c r="EH20" s="6">
        <f t="shared" si="200"/>
        <v>0</v>
      </c>
      <c r="EI20" s="6">
        <f t="shared" si="201"/>
        <v>0</v>
      </c>
      <c r="EJ20" s="6">
        <f t="shared" si="202"/>
        <v>0</v>
      </c>
      <c r="EK20" s="8">
        <f t="shared" si="225"/>
        <v>0</v>
      </c>
      <c r="EM20" s="47">
        <f t="shared" si="69"/>
        <v>0</v>
      </c>
      <c r="EN20" s="6">
        <f t="shared" si="203"/>
        <v>0</v>
      </c>
      <c r="EO20" s="6">
        <f t="shared" si="204"/>
        <v>0</v>
      </c>
      <c r="EP20" s="6">
        <f t="shared" si="205"/>
        <v>0</v>
      </c>
      <c r="EQ20" s="6">
        <f t="shared" si="206"/>
        <v>0</v>
      </c>
      <c r="ER20" s="6">
        <f t="shared" si="207"/>
        <v>0</v>
      </c>
      <c r="ES20" s="6">
        <f t="shared" si="208"/>
        <v>0</v>
      </c>
      <c r="ET20" s="6">
        <f t="shared" si="209"/>
        <v>0</v>
      </c>
      <c r="EU20" s="6">
        <f t="shared" si="210"/>
        <v>0</v>
      </c>
      <c r="EV20" s="6">
        <f t="shared" si="211"/>
        <v>0</v>
      </c>
      <c r="EW20" s="6">
        <f t="shared" si="212"/>
        <v>0</v>
      </c>
      <c r="EX20" s="8">
        <f t="shared" si="226"/>
        <v>0</v>
      </c>
      <c r="FA20" s="47">
        <f t="shared" si="55"/>
        <v>0</v>
      </c>
      <c r="FB20" s="6"/>
      <c r="FC20" s="6"/>
      <c r="FD20" s="6"/>
      <c r="FE20" s="6"/>
      <c r="FF20" s="6"/>
      <c r="FG20" s="6"/>
      <c r="FH20" s="6"/>
      <c r="FI20" s="6"/>
      <c r="FJ20" s="6"/>
      <c r="FK20" s="6"/>
      <c r="FL20" s="8">
        <f t="shared" si="227"/>
        <v>0</v>
      </c>
      <c r="FO20" s="6">
        <f>IFERROR(IF($B20="Teknisk/adm. Bistand",(K20)*Tabeller!J$11,(K20)*Tabeller!J$10),0)</f>
        <v>0</v>
      </c>
      <c r="FP20" s="6">
        <f>IFERROR(IF($B20="Teknisk/adm. Bistand",(L20)*Tabeller!K$11,(L20)*Tabeller!K$10),0)</f>
        <v>0</v>
      </c>
      <c r="FQ20" s="6">
        <f>IFERROR(IF($B20="Teknisk/adm. Bistand",(M20)*Tabeller!L$11,(M20)*Tabeller!L$10),0)</f>
        <v>0</v>
      </c>
      <c r="FR20" s="6">
        <f>IFERROR(IF($B20="Teknisk/adm. Bistand",(N20)*Tabeller!M$11,(N20)*Tabeller!M$10),0)</f>
        <v>0</v>
      </c>
      <c r="FS20" s="6">
        <f>IFERROR(IF($B20="Teknisk/adm. Bistand",(O20)*Tabeller!N$11,(O20)*Tabeller!N$10),0)</f>
        <v>0</v>
      </c>
      <c r="FT20" s="6">
        <f>IFERROR(IF($B20="Teknisk/adm. Bistand",(P20)*Tabeller!O$11,(P20)*Tabeller!O$10),0)</f>
        <v>0</v>
      </c>
      <c r="FU20" s="6">
        <f>IFERROR(IF($B20="Teknisk/adm. Bistand",(Q20)*Tabeller!P$11,(Q20)*Tabeller!P$10),0)</f>
        <v>0</v>
      </c>
      <c r="FV20" s="6">
        <f>IFERROR(IF($B20="Teknisk/adm. Bistand",(R20)*Tabeller!Q$11,(R20)*Tabeller!Q$10),0)</f>
        <v>0</v>
      </c>
      <c r="FW20" s="6">
        <f>IFERROR(IF($B20="Teknisk/adm. Bistand",(S20)*Tabeller!R$11,(S20)*Tabeller!R$10),0)</f>
        <v>0</v>
      </c>
      <c r="FX20" s="6">
        <f>IFERROR(IF($B20="Teknisk/adm. Bistand",(T20)*Tabeller!S$11,(T20)*Tabeller!S$10),0)</f>
        <v>0</v>
      </c>
    </row>
    <row r="21" spans="2:180" ht="15" x14ac:dyDescent="0.25">
      <c r="B21" s="511"/>
      <c r="C21" s="422">
        <f>IF(Registrering!$B$28="Fast beløp",0,CW21)</f>
        <v>0</v>
      </c>
      <c r="D21" s="422">
        <f t="shared" si="213"/>
        <v>0</v>
      </c>
      <c r="E21" s="422">
        <f t="shared" si="165"/>
        <v>0</v>
      </c>
      <c r="F21" s="422">
        <f t="shared" si="166"/>
        <v>0</v>
      </c>
      <c r="G21" s="58">
        <f t="shared" si="222"/>
        <v>0</v>
      </c>
      <c r="H21" s="595"/>
      <c r="I21" s="598"/>
      <c r="J21" s="604"/>
      <c r="K21" s="605"/>
      <c r="L21" s="605"/>
      <c r="M21" s="605"/>
      <c r="N21" s="605"/>
      <c r="O21" s="605"/>
      <c r="P21" s="605"/>
      <c r="Q21" s="605"/>
      <c r="R21" s="605"/>
      <c r="S21" s="605"/>
      <c r="T21" s="605"/>
      <c r="AG21" s="6">
        <f t="shared" si="167"/>
        <v>0</v>
      </c>
      <c r="AH21" s="6">
        <f>AG21*Tabeller!$I$49</f>
        <v>0</v>
      </c>
      <c r="AI21" s="6">
        <f t="shared" si="168"/>
        <v>0</v>
      </c>
      <c r="AJ21" s="88">
        <f>AI21*Tabeller!$H$40</f>
        <v>0</v>
      </c>
      <c r="AK21" s="6">
        <f>SUM(AI21:AJ21,AL21)*Tabeller!$H$42</f>
        <v>0</v>
      </c>
      <c r="AL21" s="6">
        <f>AH21*Tabeller!$H$41</f>
        <v>0</v>
      </c>
      <c r="AM21" s="6">
        <f t="shared" si="169"/>
        <v>0</v>
      </c>
      <c r="AN21" s="6">
        <f>AM21+(IF(B21="Teknisk adm bistand",Registrering!$E$51,Registrering!$B$51))</f>
        <v>0</v>
      </c>
      <c r="AO21" s="6">
        <f>AN21/Tabeller!$H$5</f>
        <v>0</v>
      </c>
      <c r="AR21" s="6">
        <f>((K21*Budsjett_FL!$AM21))</f>
        <v>0</v>
      </c>
      <c r="AS21" s="6">
        <f>((L21*Budsjett_FL!$AM21)*(Tabeller!J$49))</f>
        <v>0</v>
      </c>
      <c r="AT21" s="6">
        <f>((M21*Budsjett_FL!$AM21)*(Tabeller!K$49))</f>
        <v>0</v>
      </c>
      <c r="AU21" s="6">
        <f>((N21*Budsjett_FL!$AM21)*(Tabeller!L$49))</f>
        <v>0</v>
      </c>
      <c r="AV21" s="6">
        <f>((O21*Budsjett_FL!$AM21)*(Tabeller!M$49))</f>
        <v>0</v>
      </c>
      <c r="AW21" s="6">
        <f>((P21*Budsjett_FL!$AM21)*(Tabeller!N$49))</f>
        <v>0</v>
      </c>
      <c r="AX21" s="6">
        <f>((Q21*Budsjett_FL!$AM21)*(Tabeller!O$49))</f>
        <v>0</v>
      </c>
      <c r="AY21" s="6">
        <f>((R21*Budsjett_FL!$AM21)*(Tabeller!P$49))</f>
        <v>0</v>
      </c>
      <c r="AZ21" s="6">
        <f>((S21*Budsjett_FL!$AM21)*(Tabeller!Q$49))</f>
        <v>0</v>
      </c>
      <c r="BA21" s="6">
        <f>((T21*Budsjett_FL!$AM21)*(Tabeller!R$49))</f>
        <v>0</v>
      </c>
      <c r="BC21" s="6">
        <f t="shared" si="170"/>
        <v>0</v>
      </c>
      <c r="BD21" s="6">
        <f t="shared" si="171"/>
        <v>0</v>
      </c>
      <c r="BE21" s="6">
        <f t="shared" si="172"/>
        <v>0</v>
      </c>
      <c r="BF21" s="6">
        <f t="shared" si="173"/>
        <v>0</v>
      </c>
      <c r="BG21" s="6">
        <f t="shared" si="174"/>
        <v>0</v>
      </c>
      <c r="BH21" s="6">
        <f t="shared" si="175"/>
        <v>0</v>
      </c>
      <c r="BI21" s="6">
        <f t="shared" si="176"/>
        <v>0</v>
      </c>
      <c r="BJ21" s="6">
        <f t="shared" si="177"/>
        <v>0</v>
      </c>
      <c r="BK21" s="6">
        <f t="shared" si="178"/>
        <v>0</v>
      </c>
      <c r="BL21" s="6">
        <f t="shared" si="179"/>
        <v>0</v>
      </c>
      <c r="BO21" s="6">
        <f>IFERROR(IF($F$83=$M$82,AR21*$E$82,AR21*Budsjett_FL!$E$83),0)</f>
        <v>0</v>
      </c>
      <c r="BP21" s="6">
        <f>IFERROR(IF($F$83=$M$82,AS21*$E$82,AS21*Budsjett_FL!$E$83),0)</f>
        <v>0</v>
      </c>
      <c r="BQ21" s="6">
        <f>IFERROR(IF($F$83=$M$82,AT21*$E$82,AT21*Budsjett_FL!$E$83),0)</f>
        <v>0</v>
      </c>
      <c r="BR21" s="6">
        <f>IFERROR(IF($F$83=$M$82,AU21*$E$82,AU21*Budsjett_FL!$E$83),0)</f>
        <v>0</v>
      </c>
      <c r="BS21" s="6">
        <f>IFERROR(IF($F$83=$M$82,AV21*$E$82,AV21*Budsjett_FL!$E$83),0)</f>
        <v>0</v>
      </c>
      <c r="BT21" s="6">
        <f>IFERROR(IF($F$83=$M$82,AW21*$E$82,AW21*Budsjett_FL!$E$83),0)</f>
        <v>0</v>
      </c>
      <c r="BU21" s="6">
        <f>IFERROR(IF($F$83=$M$82,AX21*$E$82,AX21*Budsjett_FL!$E$83),0)</f>
        <v>0</v>
      </c>
      <c r="BV21" s="6">
        <f>IFERROR(IF($F$83=$M$82,AY21*$E$82,AY21*Budsjett_FL!$E$83),0)</f>
        <v>0</v>
      </c>
      <c r="BW21" s="6">
        <f>IFERROR(IF($F$83=$M$82,AZ21*$E$82,AZ21*Budsjett_FL!$E$83),0)</f>
        <v>0</v>
      </c>
      <c r="BX21" s="6">
        <f>IFERROR(IF($F$83=$M$82,BA21*$E$82,BA21*Budsjett_FL!$E$83),0)</f>
        <v>0</v>
      </c>
      <c r="CA21" s="6">
        <f t="shared" si="180"/>
        <v>0</v>
      </c>
      <c r="CB21" s="6">
        <f t="shared" si="180"/>
        <v>0</v>
      </c>
      <c r="CC21" s="6">
        <f t="shared" si="180"/>
        <v>0</v>
      </c>
      <c r="CD21" s="6">
        <f t="shared" si="180"/>
        <v>0</v>
      </c>
      <c r="CE21" s="6">
        <f t="shared" si="180"/>
        <v>0</v>
      </c>
      <c r="CF21" s="6">
        <f t="shared" si="180"/>
        <v>0</v>
      </c>
      <c r="CG21" s="6">
        <f t="shared" si="180"/>
        <v>0</v>
      </c>
      <c r="CH21" s="6">
        <f t="shared" si="180"/>
        <v>0</v>
      </c>
      <c r="CI21" s="6">
        <f t="shared" si="180"/>
        <v>0</v>
      </c>
      <c r="CJ21" s="6">
        <f t="shared" si="180"/>
        <v>0</v>
      </c>
      <c r="CL21" s="47">
        <f t="shared" si="181"/>
        <v>0</v>
      </c>
      <c r="CM21" s="6">
        <f>-((IF($CL21="Teknisk/adm. bistand/Feltassistent",Budsjett_FL!AR21*(1+Tabeller!$I$76),0))+(IF($CL21="Forsker - professor",Tabeller!I$69*K21,0)+IF($CL21="Prosjektleder/adm.leder",Tabeller!I$68*K21,0)+IF($CL21="Forsker - 1.aman.",Tabeller!I$70*K21,0)+IF($CL21="Gjesteforsker",Tabeller!I$72*K21,0)+IF($CL21="Postdoktor / forsker",Tabeller!I$73*K21,0)+IF($CL21="Stipendiat",Tabeller!I$74*K21,0)+IF($CL21="Forsker (rundsum)",Tabeller!I$71*K21,0)+IF($CL21="Vit.ass",Tabeller!I$75*K21,0)))</f>
        <v>0</v>
      </c>
      <c r="CN21" s="6">
        <f>-((IF($CL21="Teknisk/adm. bistand/Feltassistent",Budsjett_FL!AS21*(1+Tabeller!$I$76),0))+(IF($CL21="Forsker - professor",Tabeller!J$69*L21,0)+IF($CL21="Prosjektleder/adm.leder",Tabeller!J$68*L21,0)+IF($CL21="Forsker - 1.aman.",Tabeller!J$70*L21,0)+IF($CL21="Gjesteforsker",Tabeller!J$72*L21,0)+IF($CL21="Postdoktor / forsker",Tabeller!J$73*L21,0)+IF($CL21="Stipendiat",Tabeller!J$74*L21,0)+IF($CL21="Forsker (rundsum)",Tabeller!J$71*L21,0)+IF($CL21="Vit.ass",Tabeller!J$75*L21,0)))</f>
        <v>0</v>
      </c>
      <c r="CO21" s="6">
        <f>-((IF($CL21="Teknisk/adm. bistand/Feltassistent",Budsjett_FL!AT21*(1+Tabeller!$I$76),0))+(IF($CL21="Forsker - professor",Tabeller!K$69*M21,0)+IF($CL21="Prosjektleder/adm.leder",Tabeller!K$68*M21,0)+IF($CL21="Forsker - 1.aman.",Tabeller!K$70*M21,0)+IF($CL21="Gjesteforsker",Tabeller!K$72*M21,0)+IF($CL21="Postdoktor / forsker",Tabeller!K$73*M21,0)+IF($CL21="Stipendiat",Tabeller!K$74*M21,0)+IF($CL21="Forsker (rundsum)",Tabeller!K$71*M21,0)+IF($CL21="Vit.ass",Tabeller!K$75*M21,0)))</f>
        <v>0</v>
      </c>
      <c r="CP21" s="6">
        <f>-((IF($CL21="Teknisk/adm. bistand/Feltassistent",Budsjett_FL!AU21*(1+Tabeller!$I$76),0))+(IF($CL21="Forsker - professor",Tabeller!L$69*N21,0)+IF($CL21="Prosjektleder/adm.leder",Tabeller!L$68*N21,0)+IF($CL21="Forsker - 1.aman.",Tabeller!L$70*N21,0)+IF($CL21="Gjesteforsker",Tabeller!L$72*N21,0)+IF($CL21="Postdoktor / forsker",Tabeller!L$73*N21,0)+IF($CL21="Stipendiat",Tabeller!L$74*N21,0)+IF($CL21="Forsker (rundsum)",Tabeller!L$71*N21,0)+IF($CL21="Vit.ass",Tabeller!L$75*N21,0)))</f>
        <v>0</v>
      </c>
      <c r="CQ21" s="6">
        <f>-((IF($CL21="Teknisk/adm. bistand/Feltassistent",Budsjett_FL!AV21*(1+Tabeller!$I$76),0))+(IF($CL21="Forsker - professor",Tabeller!M$69*O21,0)+IF($CL21="Prosjektleder/adm.leder",Tabeller!M$68*O21,0)+IF($CL21="Forsker - 1.aman.",Tabeller!M$70*O21,0)+IF($CL21="Gjesteforsker",Tabeller!M$72*O21,0)+IF($CL21="Postdoktor / forsker",Tabeller!M$73*O21,0)+IF($CL21="Stipendiat",Tabeller!M$74*O21,0)+IF($CL21="Forsker (rundsum)",Tabeller!M$71*O21,0)+IF($CL21="Vit.ass",Tabeller!M$75*O21,0)))</f>
        <v>0</v>
      </c>
      <c r="CR21" s="6">
        <f>-((IF($CL21="Teknisk/adm. bistand/Feltassistent",Budsjett_FL!AW21*(1+Tabeller!$I$76),0))+(IF($CL21="Forsker - professor",Tabeller!N$69*P21,0)+IF($CL21="Prosjektleder/adm.leder",Tabeller!N$68*P21,0)+IF($CL21="Forsker - 1.aman.",Tabeller!N$70*P21,0)+IF($CL21="Gjesteforsker",Tabeller!N$72*P21,0)+IF($CL21="Postdoktor / forsker",Tabeller!N$73*P21,0)+IF($CL21="Stipendiat",Tabeller!N$74*P21,0)+IF($CL21="Forsker (rundsum)",Tabeller!N$71*P21,0)+IF($CL21="Vit.ass",Tabeller!N$75*P21,0)))</f>
        <v>0</v>
      </c>
      <c r="CS21" s="6">
        <f>-((IF($CL21="Teknisk/adm. bistand/Feltassistent",Budsjett_FL!AX21*(1+Tabeller!$I$76),0))+(IF($CL21="Forsker - professor",Tabeller!O$69*Q21,0)+IF($CL21="Prosjektleder/adm.leder",Tabeller!O$68*Q21,0)+IF($CL21="Forsker - 1.aman.",Tabeller!O$70*Q21,0)+IF($CL21="Gjesteforsker",Tabeller!O$72*Q21,0)+IF($CL21="Postdoktor / forsker",Tabeller!O$73*Q21,0)+IF($CL21="Stipendiat",Tabeller!O$74*Q21,0)+IF($CL21="Forsker (rundsum)",Tabeller!O$71*Q21,0)+IF($CL21="Vit.ass",Tabeller!O$75*Q21,0)))</f>
        <v>0</v>
      </c>
      <c r="CT21" s="6">
        <f>-((IF($CL21="Teknisk/adm. bistand/Feltassistent",Budsjett_FL!AY21*(1+Tabeller!$I$76),0))+(IF($CL21="Forsker - professor",Tabeller!P$69*R21,0)+IF($CL21="Prosjektleder/adm.leder",Tabeller!P$68*R21,0)+IF($CL21="Forsker - 1.aman.",Tabeller!P$70*R21,0)+IF($CL21="Gjesteforsker",Tabeller!P$72*R21,0)+IF($CL21="Postdoktor / forsker",Tabeller!P$73*R21,0)+IF($CL21="Stipendiat",Tabeller!P$74*R21,0)+IF($CL21="Forsker (rundsum)",Tabeller!P$71*R21,0)+IF($CL21="Vit.ass",Tabeller!P$75*R21,0)))</f>
        <v>0</v>
      </c>
      <c r="CU21" s="6">
        <f>-((IF($CL21="Teknisk/adm. bistand/Feltassistent",Budsjett_FL!AZ21*(1+Tabeller!$I$76),0))+(IF($CL21="Forsker - professor",Tabeller!Q$69*S21,0)+IF($CL21="Prosjektleder/adm.leder",Tabeller!Q$68*S21,0)+IF($CL21="Forsker - 1.aman.",Tabeller!Q$70*S21,0)+IF($CL21="Gjesteforsker",Tabeller!Q$72*S21,0)+IF($CL21="Postdoktor / forsker",Tabeller!Q$73*S21,0)+IF($CL21="Stipendiat",Tabeller!Q$74*S21,0)+IF($CL21="Forsker (rundsum)",Tabeller!Q$71*S21,0)+IF($CL21="Vit.ass",Tabeller!Q$75*S21,0)))</f>
        <v>0</v>
      </c>
      <c r="CV21" s="6">
        <f>-((IF($CL21="Teknisk/adm. bistand/Feltassistent",Budsjett_FL!BA21*(1+Tabeller!$I$76),0))+(IF($CL21="Forsker - professor",Tabeller!R$69*T21,0)+IF($CL21="Prosjektleder/adm.leder",Tabeller!R$68*T21,0)+IF($CL21="Forsker - 1.aman.",Tabeller!R$70*T21,0)+IF($CL21="Gjesteforsker",Tabeller!R$72*T21,0)+IF($CL21="Postdoktor / forsker",Tabeller!R$73*T21,0)+IF($CL21="Stipendiat",Tabeller!R$74*T21,0)+IF($CL21="Forsker (rundsum)",Tabeller!R$71*T21,0)+IF($CL21="Vit.ass",Tabeller!R$75*T21,0)))</f>
        <v>0</v>
      </c>
      <c r="CW21" s="8">
        <f t="shared" si="214"/>
        <v>0</v>
      </c>
      <c r="CZ21" s="47">
        <f t="shared" si="182"/>
        <v>0</v>
      </c>
      <c r="DA21" s="6">
        <f>-((IF($CZ21="Teknisk/adm. bistand/Feltassistent",IF(Budsjett_FL!AR21*(1+Tabeller!$I$76)&gt;Tabeller!I$69,Tabeller!I$69,Budsjett_FL!AR21*(1+Tabeller!$I$76)),0))+(IF($CZ21="Forsker - professor",Tabeller!I$69*K21,0)+IF($CZ21="Prosjektleder/adm.leder",Tabeller!I$68*K21,0)+IF($CZ21="Forsker - 1.aman.",Tabeller!I$70*K21,0)+IF($CZ21="Gjesteforsker",Tabeller!I$72*K21,0)+IF($CZ21="Postdoktor / forsker",Tabeller!I$73*K21,0)+IF($CZ21="Stipendiat",Tabeller!I$74*K21,0)+IF($CZ21="Forsker (rundsum)",Tabeller!I$71*K21,0)+IF($CZ21="Vit.ass",Tabeller!I$75*K21,0))/1)</f>
        <v>0</v>
      </c>
      <c r="DB21" s="6">
        <f>-((IF($CZ21="Teknisk/adm. bistand/Feltassistent",IF(Budsjett_FL!AS21*(1+Tabeller!$I$76)&gt;Tabeller!J$69,Tabeller!J$69,Budsjett_FL!AS21*(1+Tabeller!$I$76)),0))+(IF($CZ21="Forsker - professor",Tabeller!J$69*L21,0)+IF($CZ21="Prosjektleder/adm.leder",Tabeller!J$68*L21,0)+IF($CZ21="Forsker - 1.aman.",Tabeller!J$70*L21,0)+IF($CZ21="Gjesteforsker",Tabeller!J$72*L21,0)+IF($CZ21="Postdoktor / forsker",Tabeller!J$73*L21,0)+IF($CZ21="Stipendiat",Tabeller!J$74*L21,0)+IF($CZ21="Forsker (rundsum)",Tabeller!J$71*L21,0)+IF($CZ21="Vit.ass",Tabeller!J$75*L21,0))/1)</f>
        <v>0</v>
      </c>
      <c r="DC21" s="6">
        <f>-((IF($CZ21="Teknisk/adm. bistand/Feltassistent",IF(Budsjett_FL!AT21*(1+Tabeller!$I$76)&gt;Tabeller!K$69,Tabeller!K$69,Budsjett_FL!AT21*(1+Tabeller!$I$76)),0))+(IF($CZ21="Forsker - professor",Tabeller!K$69*M21,0)+IF($CZ21="Prosjektleder/adm.leder",Tabeller!K$68*M21,0)+IF($CZ21="Forsker - 1.aman.",Tabeller!K$70*M21,0)+IF($CZ21="Gjesteforsker",Tabeller!K$72*M21,0)+IF($CZ21="Postdoktor / forsker",Tabeller!K$73*M21,0)+IF($CZ21="Stipendiat",Tabeller!K$74*M21,0)+IF($CZ21="Forsker (rundsum)",Tabeller!K$71*M21,0)+IF($CZ21="Vit.ass",Tabeller!K$75*M21,0))/1)</f>
        <v>0</v>
      </c>
      <c r="DD21" s="6">
        <f>-((IF($CZ21="Teknisk/adm. bistand/Feltassistent",IF(Budsjett_FL!AU21*(1+Tabeller!$I$76)&gt;Tabeller!L$69,Tabeller!L$69,Budsjett_FL!AU21*(1+Tabeller!$I$76)),0))+(IF($CZ21="Forsker - professor",Tabeller!L$69*N21,0)+IF($CZ21="Prosjektleder/adm.leder",Tabeller!L$68*N21,0)+IF($CZ21="Forsker - 1.aman.",Tabeller!L$70*N21,0)+IF($CZ21="Gjesteforsker",Tabeller!L$72*N21,0)+IF($CZ21="Postdoktor / forsker",Tabeller!L$73*N21,0)+IF($CZ21="Stipendiat",Tabeller!L$74*N21,0)+IF($CZ21="Forsker (rundsum)",Tabeller!L$71*N21,0)+IF($CZ21="Vit.ass",Tabeller!L$75*N21,0))/1)</f>
        <v>0</v>
      </c>
      <c r="DE21" s="6">
        <f>-((IF($CZ21="Teknisk/adm. bistand/Feltassistent",IF(Budsjett_FL!AV21*(1+Tabeller!$I$76)&gt;Tabeller!M$69,Tabeller!M$69,Budsjett_FL!AV21*(1+Tabeller!$I$76)),0))+(IF($CZ21="Forsker - professor",Tabeller!M$69*O21,0)+IF($CZ21="Prosjektleder/adm.leder",Tabeller!M$68*O21,0)+IF($CZ21="Forsker - 1.aman.",Tabeller!M$70*O21,0)+IF($CZ21="Gjesteforsker",Tabeller!M$72*O21,0)+IF($CZ21="Postdoktor / forsker",Tabeller!M$73*O21,0)+IF($CZ21="Stipendiat",Tabeller!M$74*O21,0)+IF($CZ21="Forsker (rundsum)",Tabeller!M$71*O21,0)+IF($CZ21="Vit.ass",Tabeller!M$75*O21,0))/1)</f>
        <v>0</v>
      </c>
      <c r="DF21" s="6">
        <f>-((IF($CZ21="Teknisk/adm. bistand/Feltassistent",IF(Budsjett_FL!AW21*(1+Tabeller!$I$76)&gt;Tabeller!N$69,Tabeller!N$69,Budsjett_FL!AW21*(1+Tabeller!$I$76)),0))+(IF($CZ21="Forsker - professor",Tabeller!N$69*P21,0)+IF($CZ21="Prosjektleder/adm.leder",Tabeller!N$68*P21,0)+IF($CZ21="Forsker - 1.aman.",Tabeller!N$70*P21,0)+IF($CZ21="Gjesteforsker",Tabeller!N$72*P21,0)+IF($CZ21="Postdoktor / forsker",Tabeller!N$73*P21,0)+IF($CZ21="Stipendiat",Tabeller!N$74*P21,0)+IF($CZ21="Forsker (rundsum)",Tabeller!N$71*P21,0)+IF($CZ21="Vit.ass",Tabeller!N$75*P21,0))/1)</f>
        <v>0</v>
      </c>
      <c r="DG21" s="6">
        <f>-((IF($CZ21="Teknisk/adm. bistand/Feltassistent",IF(Budsjett_FL!AX21*(1+Tabeller!$I$76)&gt;Tabeller!O$69,Tabeller!O$69,Budsjett_FL!AX21*(1+Tabeller!$I$76)),0))+(IF($CZ21="Forsker - professor",Tabeller!O$69*Q21,0)+IF($CZ21="Prosjektleder/adm.leder",Tabeller!O$68*Q21,0)+IF($CZ21="Forsker - 1.aman.",Tabeller!O$70*Q21,0)+IF($CZ21="Gjesteforsker",Tabeller!O$72*Q21,0)+IF($CZ21="Postdoktor / forsker",Tabeller!O$73*Q21,0)+IF($CZ21="Stipendiat",Tabeller!O$74*Q21,0)+IF($CZ21="Forsker (rundsum)",Tabeller!O$71*Q21,0)+IF($CZ21="Vit.ass",Tabeller!O$75*Q21,0))/1)</f>
        <v>0</v>
      </c>
      <c r="DH21" s="6">
        <f>-((IF($CZ21="Teknisk/adm. bistand/Feltassistent",IF(Budsjett_FL!AY21*(1+Tabeller!$I$76)&gt;Tabeller!P$69,Tabeller!P$69,Budsjett_FL!AY21*(1+Tabeller!$I$76)),0))+(IF($CZ21="Forsker - professor",Tabeller!P$69*R21,0)+IF($CZ21="Prosjektleder/adm.leder",Tabeller!P$68*R21,0)+IF($CZ21="Forsker - 1.aman.",Tabeller!P$70*R21,0)+IF($CZ21="Gjesteforsker",Tabeller!P$72*R21,0)+IF($CZ21="Postdoktor / forsker",Tabeller!P$73*R21,0)+IF($CZ21="Stipendiat",Tabeller!P$74*R21,0)+IF($CZ21="Forsker (rundsum)",Tabeller!P$71*R21,0)+IF($CZ21="Vit.ass",Tabeller!P$75*R21,0))/1)</f>
        <v>0</v>
      </c>
      <c r="DI21" s="6">
        <f>-((IF($CZ21="Teknisk/adm. bistand/Feltassistent",IF(Budsjett_FL!AZ21*(1+Tabeller!$I$76)&gt;Tabeller!Q$69,Tabeller!Q$69,Budsjett_FL!AZ21*(1+Tabeller!$I$76)),0))+(IF($CZ21="Forsker - professor",Tabeller!Q$69*S21,0)+IF($CZ21="Prosjektleder/adm.leder",Tabeller!Q$68*S21,0)+IF($CZ21="Forsker - 1.aman.",Tabeller!Q$70*S21,0)+IF($CZ21="Gjesteforsker",Tabeller!Q$72*S21,0)+IF($CZ21="Postdoktor / forsker",Tabeller!Q$73*S21,0)+IF($CZ21="Stipendiat",Tabeller!Q$74*S21,0)+IF($CZ21="Forsker (rundsum)",Tabeller!Q$71*S21,0)+IF($CZ21="Vit.ass",Tabeller!Q$75*S21,0))/1)</f>
        <v>0</v>
      </c>
      <c r="DJ21" s="6">
        <f>-((IF($CZ21="Teknisk/adm. bistand/Feltassistent",IF(Budsjett_FL!BA21*(1+Tabeller!$I$76)&gt;Tabeller!R$69,Tabeller!R$69,Budsjett_FL!BA21*(1+Tabeller!$I$76)),0))+(IF($CZ21="Forsker - professor",Tabeller!R$69*T21,0)+IF($CZ21="Prosjektleder/adm.leder",Tabeller!R$68*T21,0)+IF($CZ21="Forsker - 1.aman.",Tabeller!R$70*T21,0)+IF($CZ21="Gjesteforsker",Tabeller!R$72*T21,0)+IF($CZ21="Postdoktor / forsker",Tabeller!R$73*T21,0)+IF($CZ21="Stipendiat",Tabeller!R$74*T21,0)+IF($CZ21="Forsker (rundsum)",Tabeller!R$71*T21,0)+IF($CZ21="Vit.ass",Tabeller!R$75*T21,0))/1)</f>
        <v>0</v>
      </c>
      <c r="DK21" s="8">
        <f t="shared" si="223"/>
        <v>0</v>
      </c>
      <c r="DM21" s="47">
        <f t="shared" si="65"/>
        <v>0</v>
      </c>
      <c r="DN21" s="6">
        <f t="shared" si="183"/>
        <v>0</v>
      </c>
      <c r="DO21" s="6">
        <f t="shared" si="184"/>
        <v>0</v>
      </c>
      <c r="DP21" s="6">
        <f t="shared" si="185"/>
        <v>0</v>
      </c>
      <c r="DQ21" s="6">
        <f t="shared" si="186"/>
        <v>0</v>
      </c>
      <c r="DR21" s="6">
        <f t="shared" si="187"/>
        <v>0</v>
      </c>
      <c r="DS21" s="6">
        <f t="shared" si="188"/>
        <v>0</v>
      </c>
      <c r="DT21" s="6">
        <f t="shared" si="189"/>
        <v>0</v>
      </c>
      <c r="DU21" s="6">
        <f t="shared" si="190"/>
        <v>0</v>
      </c>
      <c r="DV21" s="6">
        <f t="shared" si="191"/>
        <v>0</v>
      </c>
      <c r="DW21" s="6">
        <f t="shared" si="192"/>
        <v>0</v>
      </c>
      <c r="DX21" s="8">
        <f t="shared" si="224"/>
        <v>0</v>
      </c>
      <c r="DZ21" s="47">
        <f t="shared" si="67"/>
        <v>0</v>
      </c>
      <c r="EA21" s="6">
        <f t="shared" si="193"/>
        <v>0</v>
      </c>
      <c r="EB21" s="6">
        <f t="shared" si="194"/>
        <v>0</v>
      </c>
      <c r="EC21" s="6">
        <f t="shared" si="195"/>
        <v>0</v>
      </c>
      <c r="ED21" s="6">
        <f t="shared" si="196"/>
        <v>0</v>
      </c>
      <c r="EE21" s="6">
        <f t="shared" si="197"/>
        <v>0</v>
      </c>
      <c r="EF21" s="6">
        <f t="shared" si="198"/>
        <v>0</v>
      </c>
      <c r="EG21" s="6">
        <f t="shared" si="199"/>
        <v>0</v>
      </c>
      <c r="EH21" s="6">
        <f t="shared" si="200"/>
        <v>0</v>
      </c>
      <c r="EI21" s="6">
        <f t="shared" si="201"/>
        <v>0</v>
      </c>
      <c r="EJ21" s="6">
        <f t="shared" si="202"/>
        <v>0</v>
      </c>
      <c r="EK21" s="8">
        <f t="shared" si="225"/>
        <v>0</v>
      </c>
      <c r="EM21" s="47">
        <f t="shared" si="69"/>
        <v>0</v>
      </c>
      <c r="EN21" s="6">
        <f t="shared" si="203"/>
        <v>0</v>
      </c>
      <c r="EO21" s="6">
        <f t="shared" si="204"/>
        <v>0</v>
      </c>
      <c r="EP21" s="6">
        <f t="shared" si="205"/>
        <v>0</v>
      </c>
      <c r="EQ21" s="6">
        <f t="shared" si="206"/>
        <v>0</v>
      </c>
      <c r="ER21" s="6">
        <f t="shared" si="207"/>
        <v>0</v>
      </c>
      <c r="ES21" s="6">
        <f t="shared" si="208"/>
        <v>0</v>
      </c>
      <c r="ET21" s="6">
        <f t="shared" si="209"/>
        <v>0</v>
      </c>
      <c r="EU21" s="6">
        <f t="shared" si="210"/>
        <v>0</v>
      </c>
      <c r="EV21" s="6">
        <f t="shared" si="211"/>
        <v>0</v>
      </c>
      <c r="EW21" s="6">
        <f t="shared" si="212"/>
        <v>0</v>
      </c>
      <c r="EX21" s="8">
        <f t="shared" si="226"/>
        <v>0</v>
      </c>
      <c r="FA21" s="47">
        <f t="shared" si="55"/>
        <v>0</v>
      </c>
      <c r="FB21" s="6"/>
      <c r="FC21" s="6"/>
      <c r="FD21" s="6"/>
      <c r="FE21" s="6"/>
      <c r="FF21" s="6"/>
      <c r="FG21" s="6"/>
      <c r="FH21" s="6"/>
      <c r="FI21" s="6"/>
      <c r="FJ21" s="6"/>
      <c r="FK21" s="6"/>
      <c r="FL21" s="8">
        <f t="shared" si="227"/>
        <v>0</v>
      </c>
      <c r="FO21" s="6">
        <f>IFERROR(IF($B21="Teknisk/adm. Bistand",(K21)*Tabeller!J$11,(K21)*Tabeller!J$10),0)</f>
        <v>0</v>
      </c>
      <c r="FP21" s="6">
        <f>IFERROR(IF($B21="Teknisk/adm. Bistand",(L21)*Tabeller!K$11,(L21)*Tabeller!K$10),0)</f>
        <v>0</v>
      </c>
      <c r="FQ21" s="6">
        <f>IFERROR(IF($B21="Teknisk/adm. Bistand",(M21)*Tabeller!L$11,(M21)*Tabeller!L$10),0)</f>
        <v>0</v>
      </c>
      <c r="FR21" s="6">
        <f>IFERROR(IF($B21="Teknisk/adm. Bistand",(N21)*Tabeller!M$11,(N21)*Tabeller!M$10),0)</f>
        <v>0</v>
      </c>
      <c r="FS21" s="6">
        <f>IFERROR(IF($B21="Teknisk/adm. Bistand",(O21)*Tabeller!N$11,(O21)*Tabeller!N$10),0)</f>
        <v>0</v>
      </c>
      <c r="FT21" s="6">
        <f>IFERROR(IF($B21="Teknisk/adm. Bistand",(P21)*Tabeller!O$11,(P21)*Tabeller!O$10),0)</f>
        <v>0</v>
      </c>
      <c r="FU21" s="6">
        <f>IFERROR(IF($B21="Teknisk/adm. Bistand",(Q21)*Tabeller!P$11,(Q21)*Tabeller!P$10),0)</f>
        <v>0</v>
      </c>
      <c r="FV21" s="6">
        <f>IFERROR(IF($B21="Teknisk/adm. Bistand",(R21)*Tabeller!Q$11,(R21)*Tabeller!Q$10),0)</f>
        <v>0</v>
      </c>
      <c r="FW21" s="6">
        <f>IFERROR(IF($B21="Teknisk/adm. Bistand",(S21)*Tabeller!R$11,(S21)*Tabeller!R$10),0)</f>
        <v>0</v>
      </c>
      <c r="FX21" s="6">
        <f>IFERROR(IF($B21="Teknisk/adm. Bistand",(T21)*Tabeller!S$11,(T21)*Tabeller!S$10),0)</f>
        <v>0</v>
      </c>
    </row>
    <row r="22" spans="2:180" ht="15" x14ac:dyDescent="0.25">
      <c r="B22" s="511"/>
      <c r="C22" s="422">
        <f>IF(Registrering!$B$28="Fast beløp",0,CW22)</f>
        <v>0</v>
      </c>
      <c r="D22" s="422">
        <f t="shared" si="213"/>
        <v>0</v>
      </c>
      <c r="E22" s="422">
        <f t="shared" si="165"/>
        <v>0</v>
      </c>
      <c r="F22" s="422">
        <f t="shared" si="166"/>
        <v>0</v>
      </c>
      <c r="G22" s="58">
        <f t="shared" si="222"/>
        <v>0</v>
      </c>
      <c r="H22" s="595"/>
      <c r="I22" s="598"/>
      <c r="J22" s="604"/>
      <c r="K22" s="605"/>
      <c r="L22" s="605"/>
      <c r="M22" s="605"/>
      <c r="N22" s="605"/>
      <c r="O22" s="605"/>
      <c r="P22" s="605"/>
      <c r="Q22" s="605"/>
      <c r="R22" s="605"/>
      <c r="S22" s="605"/>
      <c r="T22" s="605"/>
      <c r="AG22" s="6">
        <f t="shared" si="167"/>
        <v>0</v>
      </c>
      <c r="AH22" s="6">
        <f>AG22*Tabeller!$I$49</f>
        <v>0</v>
      </c>
      <c r="AI22" s="6">
        <f t="shared" si="168"/>
        <v>0</v>
      </c>
      <c r="AJ22" s="88">
        <f>AI22*Tabeller!$H$40</f>
        <v>0</v>
      </c>
      <c r="AK22" s="6">
        <f>SUM(AI22:AJ22,AL22)*Tabeller!$H$42</f>
        <v>0</v>
      </c>
      <c r="AL22" s="6">
        <f>AH22*Tabeller!$H$41</f>
        <v>0</v>
      </c>
      <c r="AM22" s="6">
        <f t="shared" si="169"/>
        <v>0</v>
      </c>
      <c r="AN22" s="6">
        <f>AM22+(IF(B22="Teknisk adm bistand",Registrering!$E$51,Registrering!$B$51))</f>
        <v>0</v>
      </c>
      <c r="AO22" s="6">
        <f>AN22/Tabeller!$H$5</f>
        <v>0</v>
      </c>
      <c r="AR22" s="6">
        <f>((K22*Budsjett_FL!$AM22))</f>
        <v>0</v>
      </c>
      <c r="AS22" s="6">
        <f>((L22*Budsjett_FL!$AM22)*(Tabeller!J$49))</f>
        <v>0</v>
      </c>
      <c r="AT22" s="6">
        <f>((M22*Budsjett_FL!$AM22)*(Tabeller!K$49))</f>
        <v>0</v>
      </c>
      <c r="AU22" s="6">
        <f>((N22*Budsjett_FL!$AM22)*(Tabeller!L$49))</f>
        <v>0</v>
      </c>
      <c r="AV22" s="6">
        <f>((O22*Budsjett_FL!$AM22)*(Tabeller!M$49))</f>
        <v>0</v>
      </c>
      <c r="AW22" s="6">
        <f>((P22*Budsjett_FL!$AM22)*(Tabeller!N$49))</f>
        <v>0</v>
      </c>
      <c r="AX22" s="6">
        <f>((Q22*Budsjett_FL!$AM22)*(Tabeller!O$49))</f>
        <v>0</v>
      </c>
      <c r="AY22" s="6">
        <f>((R22*Budsjett_FL!$AM22)*(Tabeller!P$49))</f>
        <v>0</v>
      </c>
      <c r="AZ22" s="6">
        <f>((S22*Budsjett_FL!$AM22)*(Tabeller!Q$49))</f>
        <v>0</v>
      </c>
      <c r="BA22" s="6">
        <f>((T22*Budsjett_FL!$AM22)*(Tabeller!R$49))</f>
        <v>0</v>
      </c>
      <c r="BC22" s="6">
        <f t="shared" si="170"/>
        <v>0</v>
      </c>
      <c r="BD22" s="6">
        <f t="shared" si="171"/>
        <v>0</v>
      </c>
      <c r="BE22" s="6">
        <f t="shared" si="172"/>
        <v>0</v>
      </c>
      <c r="BF22" s="6">
        <f t="shared" si="173"/>
        <v>0</v>
      </c>
      <c r="BG22" s="6">
        <f t="shared" si="174"/>
        <v>0</v>
      </c>
      <c r="BH22" s="6">
        <f t="shared" si="175"/>
        <v>0</v>
      </c>
      <c r="BI22" s="6">
        <f t="shared" si="176"/>
        <v>0</v>
      </c>
      <c r="BJ22" s="6">
        <f t="shared" si="177"/>
        <v>0</v>
      </c>
      <c r="BK22" s="6">
        <f t="shared" si="178"/>
        <v>0</v>
      </c>
      <c r="BL22" s="6">
        <f t="shared" si="179"/>
        <v>0</v>
      </c>
      <c r="BO22" s="6">
        <f>IFERROR(IF($F$83=$M$82,AR22*$E$82,AR22*Budsjett_FL!$E$83),0)</f>
        <v>0</v>
      </c>
      <c r="BP22" s="6">
        <f>IFERROR(IF($F$83=$M$82,AS22*$E$82,AS22*Budsjett_FL!$E$83),0)</f>
        <v>0</v>
      </c>
      <c r="BQ22" s="6">
        <f>IFERROR(IF($F$83=$M$82,AT22*$E$82,AT22*Budsjett_FL!$E$83),0)</f>
        <v>0</v>
      </c>
      <c r="BR22" s="6">
        <f>IFERROR(IF($F$83=$M$82,AU22*$E$82,AU22*Budsjett_FL!$E$83),0)</f>
        <v>0</v>
      </c>
      <c r="BS22" s="6">
        <f>IFERROR(IF($F$83=$M$82,AV22*$E$82,AV22*Budsjett_FL!$E$83),0)</f>
        <v>0</v>
      </c>
      <c r="BT22" s="6">
        <f>IFERROR(IF($F$83=$M$82,AW22*$E$82,AW22*Budsjett_FL!$E$83),0)</f>
        <v>0</v>
      </c>
      <c r="BU22" s="6">
        <f>IFERROR(IF($F$83=$M$82,AX22*$E$82,AX22*Budsjett_FL!$E$83),0)</f>
        <v>0</v>
      </c>
      <c r="BV22" s="6">
        <f>IFERROR(IF($F$83=$M$82,AY22*$E$82,AY22*Budsjett_FL!$E$83),0)</f>
        <v>0</v>
      </c>
      <c r="BW22" s="6">
        <f>IFERROR(IF($F$83=$M$82,AZ22*$E$82,AZ22*Budsjett_FL!$E$83),0)</f>
        <v>0</v>
      </c>
      <c r="BX22" s="6">
        <f>IFERROR(IF($F$83=$M$82,BA22*$E$82,BA22*Budsjett_FL!$E$83),0)</f>
        <v>0</v>
      </c>
      <c r="CA22" s="6">
        <f t="shared" si="180"/>
        <v>0</v>
      </c>
      <c r="CB22" s="6">
        <f t="shared" si="180"/>
        <v>0</v>
      </c>
      <c r="CC22" s="6">
        <f t="shared" si="180"/>
        <v>0</v>
      </c>
      <c r="CD22" s="6">
        <f t="shared" si="180"/>
        <v>0</v>
      </c>
      <c r="CE22" s="6">
        <f t="shared" si="180"/>
        <v>0</v>
      </c>
      <c r="CF22" s="6">
        <f t="shared" si="180"/>
        <v>0</v>
      </c>
      <c r="CG22" s="6">
        <f t="shared" si="180"/>
        <v>0</v>
      </c>
      <c r="CH22" s="6">
        <f t="shared" si="180"/>
        <v>0</v>
      </c>
      <c r="CI22" s="6">
        <f t="shared" si="180"/>
        <v>0</v>
      </c>
      <c r="CJ22" s="6">
        <f t="shared" si="180"/>
        <v>0</v>
      </c>
      <c r="CL22" s="47">
        <f t="shared" si="181"/>
        <v>0</v>
      </c>
      <c r="CM22" s="6">
        <f>-((IF($CL22="Teknisk/adm. bistand/Feltassistent",Budsjett_FL!AR22*(1+Tabeller!$I$76),0))+(IF($CL22="Forsker - professor",Tabeller!I$69*K22,0)+IF($CL22="Prosjektleder/adm.leder",Tabeller!I$68*K22,0)+IF($CL22="Forsker - 1.aman.",Tabeller!I$70*K22,0)+IF($CL22="Gjesteforsker",Tabeller!I$72*K22,0)+IF($CL22="Postdoktor / forsker",Tabeller!I$73*K22,0)+IF($CL22="Stipendiat",Tabeller!I$74*K22,0)+IF($CL22="Forsker (rundsum)",Tabeller!I$71*K22,0)+IF($CL22="Vit.ass",Tabeller!I$75*K22,0)))</f>
        <v>0</v>
      </c>
      <c r="CN22" s="6">
        <f>-((IF($CL22="Teknisk/adm. bistand/Feltassistent",Budsjett_FL!AS22*(1+Tabeller!$I$76),0))+(IF($CL22="Forsker - professor",Tabeller!J$69*L22,0)+IF($CL22="Prosjektleder/adm.leder",Tabeller!J$68*L22,0)+IF($CL22="Forsker - 1.aman.",Tabeller!J$70*L22,0)+IF($CL22="Gjesteforsker",Tabeller!J$72*L22,0)+IF($CL22="Postdoktor / forsker",Tabeller!J$73*L22,0)+IF($CL22="Stipendiat",Tabeller!J$74*L22,0)+IF($CL22="Forsker (rundsum)",Tabeller!J$71*L22,0)+IF($CL22="Vit.ass",Tabeller!J$75*L22,0)))</f>
        <v>0</v>
      </c>
      <c r="CO22" s="6">
        <f>-((IF($CL22="Teknisk/adm. bistand/Feltassistent",Budsjett_FL!AT22*(1+Tabeller!$I$76),0))+(IF($CL22="Forsker - professor",Tabeller!K$69*M22,0)+IF($CL22="Prosjektleder/adm.leder",Tabeller!K$68*M22,0)+IF($CL22="Forsker - 1.aman.",Tabeller!K$70*M22,0)+IF($CL22="Gjesteforsker",Tabeller!K$72*M22,0)+IF($CL22="Postdoktor / forsker",Tabeller!K$73*M22,0)+IF($CL22="Stipendiat",Tabeller!K$74*M22,0)+IF($CL22="Forsker (rundsum)",Tabeller!K$71*M22,0)+IF($CL22="Vit.ass",Tabeller!K$75*M22,0)))</f>
        <v>0</v>
      </c>
      <c r="CP22" s="6">
        <f>-((IF($CL22="Teknisk/adm. bistand/Feltassistent",Budsjett_FL!AU22*(1+Tabeller!$I$76),0))+(IF($CL22="Forsker - professor",Tabeller!L$69*N22,0)+IF($CL22="Prosjektleder/adm.leder",Tabeller!L$68*N22,0)+IF($CL22="Forsker - 1.aman.",Tabeller!L$70*N22,0)+IF($CL22="Gjesteforsker",Tabeller!L$72*N22,0)+IF($CL22="Postdoktor / forsker",Tabeller!L$73*N22,0)+IF($CL22="Stipendiat",Tabeller!L$74*N22,0)+IF($CL22="Forsker (rundsum)",Tabeller!L$71*N22,0)+IF($CL22="Vit.ass",Tabeller!L$75*N22,0)))</f>
        <v>0</v>
      </c>
      <c r="CQ22" s="6">
        <f>-((IF($CL22="Teknisk/adm. bistand/Feltassistent",Budsjett_FL!AV22*(1+Tabeller!$I$76),0))+(IF($CL22="Forsker - professor",Tabeller!M$69*O22,0)+IF($CL22="Prosjektleder/adm.leder",Tabeller!M$68*O22,0)+IF($CL22="Forsker - 1.aman.",Tabeller!M$70*O22,0)+IF($CL22="Gjesteforsker",Tabeller!M$72*O22,0)+IF($CL22="Postdoktor / forsker",Tabeller!M$73*O22,0)+IF($CL22="Stipendiat",Tabeller!M$74*O22,0)+IF($CL22="Forsker (rundsum)",Tabeller!M$71*O22,0)+IF($CL22="Vit.ass",Tabeller!M$75*O22,0)))</f>
        <v>0</v>
      </c>
      <c r="CR22" s="6">
        <f>-((IF($CL22="Teknisk/adm. bistand/Feltassistent",Budsjett_FL!AW22*(1+Tabeller!$I$76),0))+(IF($CL22="Forsker - professor",Tabeller!N$69*P22,0)+IF($CL22="Prosjektleder/adm.leder",Tabeller!N$68*P22,0)+IF($CL22="Forsker - 1.aman.",Tabeller!N$70*P22,0)+IF($CL22="Gjesteforsker",Tabeller!N$72*P22,0)+IF($CL22="Postdoktor / forsker",Tabeller!N$73*P22,0)+IF($CL22="Stipendiat",Tabeller!N$74*P22,0)+IF($CL22="Forsker (rundsum)",Tabeller!N$71*P22,0)+IF($CL22="Vit.ass",Tabeller!N$75*P22,0)))</f>
        <v>0</v>
      </c>
      <c r="CS22" s="6">
        <f>-((IF($CL22="Teknisk/adm. bistand/Feltassistent",Budsjett_FL!AX22*(1+Tabeller!$I$76),0))+(IF($CL22="Forsker - professor",Tabeller!O$69*Q22,0)+IF($CL22="Prosjektleder/adm.leder",Tabeller!O$68*Q22,0)+IF($CL22="Forsker - 1.aman.",Tabeller!O$70*Q22,0)+IF($CL22="Gjesteforsker",Tabeller!O$72*Q22,0)+IF($CL22="Postdoktor / forsker",Tabeller!O$73*Q22,0)+IF($CL22="Stipendiat",Tabeller!O$74*Q22,0)+IF($CL22="Forsker (rundsum)",Tabeller!O$71*Q22,0)+IF($CL22="Vit.ass",Tabeller!O$75*Q22,0)))</f>
        <v>0</v>
      </c>
      <c r="CT22" s="6">
        <f>-((IF($CL22="Teknisk/adm. bistand/Feltassistent",Budsjett_FL!AY22*(1+Tabeller!$I$76),0))+(IF($CL22="Forsker - professor",Tabeller!P$69*R22,0)+IF($CL22="Prosjektleder/adm.leder",Tabeller!P$68*R22,0)+IF($CL22="Forsker - 1.aman.",Tabeller!P$70*R22,0)+IF($CL22="Gjesteforsker",Tabeller!P$72*R22,0)+IF($CL22="Postdoktor / forsker",Tabeller!P$73*R22,0)+IF($CL22="Stipendiat",Tabeller!P$74*R22,0)+IF($CL22="Forsker (rundsum)",Tabeller!P$71*R22,0)+IF($CL22="Vit.ass",Tabeller!P$75*R22,0)))</f>
        <v>0</v>
      </c>
      <c r="CU22" s="6">
        <f>-((IF($CL22="Teknisk/adm. bistand/Feltassistent",Budsjett_FL!AZ22*(1+Tabeller!$I$76),0))+(IF($CL22="Forsker - professor",Tabeller!Q$69*S22,0)+IF($CL22="Prosjektleder/adm.leder",Tabeller!Q$68*S22,0)+IF($CL22="Forsker - 1.aman.",Tabeller!Q$70*S22,0)+IF($CL22="Gjesteforsker",Tabeller!Q$72*S22,0)+IF($CL22="Postdoktor / forsker",Tabeller!Q$73*S22,0)+IF($CL22="Stipendiat",Tabeller!Q$74*S22,0)+IF($CL22="Forsker (rundsum)",Tabeller!Q$71*S22,0)+IF($CL22="Vit.ass",Tabeller!Q$75*S22,0)))</f>
        <v>0</v>
      </c>
      <c r="CV22" s="6">
        <f>-((IF($CL22="Teknisk/adm. bistand/Feltassistent",Budsjett_FL!BA22*(1+Tabeller!$I$76),0))+(IF($CL22="Forsker - professor",Tabeller!R$69*T22,0)+IF($CL22="Prosjektleder/adm.leder",Tabeller!R$68*T22,0)+IF($CL22="Forsker - 1.aman.",Tabeller!R$70*T22,0)+IF($CL22="Gjesteforsker",Tabeller!R$72*T22,0)+IF($CL22="Postdoktor / forsker",Tabeller!R$73*T22,0)+IF($CL22="Stipendiat",Tabeller!R$74*T22,0)+IF($CL22="Forsker (rundsum)",Tabeller!R$71*T22,0)+IF($CL22="Vit.ass",Tabeller!R$75*T22,0)))</f>
        <v>0</v>
      </c>
      <c r="CW22" s="8">
        <f t="shared" si="214"/>
        <v>0</v>
      </c>
      <c r="CZ22" s="47">
        <f t="shared" si="182"/>
        <v>0</v>
      </c>
      <c r="DA22" s="6">
        <f>-((IF($CZ22="Teknisk/adm. bistand/Feltassistent",IF(Budsjett_FL!AR22*(1+Tabeller!$I$76)&gt;Tabeller!I$69,Tabeller!I$69,Budsjett_FL!AR22*(1+Tabeller!$I$76)),0))+(IF($CZ22="Forsker - professor",Tabeller!I$69*K22,0)+IF($CZ22="Prosjektleder/adm.leder",Tabeller!I$68*K22,0)+IF($CZ22="Forsker - 1.aman.",Tabeller!I$70*K22,0)+IF($CZ22="Gjesteforsker",Tabeller!I$72*K22,0)+IF($CZ22="Postdoktor / forsker",Tabeller!I$73*K22,0)+IF($CZ22="Stipendiat",Tabeller!I$74*K22,0)+IF($CZ22="Forsker (rundsum)",Tabeller!I$71*K22,0)+IF($CZ22="Vit.ass",Tabeller!I$75*K22,0))/1)</f>
        <v>0</v>
      </c>
      <c r="DB22" s="6">
        <f>-((IF($CZ22="Teknisk/adm. bistand/Feltassistent",IF(Budsjett_FL!AS22*(1+Tabeller!$I$76)&gt;Tabeller!J$69,Tabeller!J$69,Budsjett_FL!AS22*(1+Tabeller!$I$76)),0))+(IF($CZ22="Forsker - professor",Tabeller!J$69*L22,0)+IF($CZ22="Prosjektleder/adm.leder",Tabeller!J$68*L22,0)+IF($CZ22="Forsker - 1.aman.",Tabeller!J$70*L22,0)+IF($CZ22="Gjesteforsker",Tabeller!J$72*L22,0)+IF($CZ22="Postdoktor / forsker",Tabeller!J$73*L22,0)+IF($CZ22="Stipendiat",Tabeller!J$74*L22,0)+IF($CZ22="Forsker (rundsum)",Tabeller!J$71*L22,0)+IF($CZ22="Vit.ass",Tabeller!J$75*L22,0))/1)</f>
        <v>0</v>
      </c>
      <c r="DC22" s="6">
        <f>-((IF($CZ22="Teknisk/adm. bistand/Feltassistent",IF(Budsjett_FL!AT22*(1+Tabeller!$I$76)&gt;Tabeller!K$69,Tabeller!K$69,Budsjett_FL!AT22*(1+Tabeller!$I$76)),0))+(IF($CZ22="Forsker - professor",Tabeller!K$69*M22,0)+IF($CZ22="Prosjektleder/adm.leder",Tabeller!K$68*M22,0)+IF($CZ22="Forsker - 1.aman.",Tabeller!K$70*M22,0)+IF($CZ22="Gjesteforsker",Tabeller!K$72*M22,0)+IF($CZ22="Postdoktor / forsker",Tabeller!K$73*M22,0)+IF($CZ22="Stipendiat",Tabeller!K$74*M22,0)+IF($CZ22="Forsker (rundsum)",Tabeller!K$71*M22,0)+IF($CZ22="Vit.ass",Tabeller!K$75*M22,0))/1)</f>
        <v>0</v>
      </c>
      <c r="DD22" s="6">
        <f>-((IF($CZ22="Teknisk/adm. bistand/Feltassistent",IF(Budsjett_FL!AU22*(1+Tabeller!$I$76)&gt;Tabeller!L$69,Tabeller!L$69,Budsjett_FL!AU22*(1+Tabeller!$I$76)),0))+(IF($CZ22="Forsker - professor",Tabeller!L$69*N22,0)+IF($CZ22="Prosjektleder/adm.leder",Tabeller!L$68*N22,0)+IF($CZ22="Forsker - 1.aman.",Tabeller!L$70*N22,0)+IF($CZ22="Gjesteforsker",Tabeller!L$72*N22,0)+IF($CZ22="Postdoktor / forsker",Tabeller!L$73*N22,0)+IF($CZ22="Stipendiat",Tabeller!L$74*N22,0)+IF($CZ22="Forsker (rundsum)",Tabeller!L$71*N22,0)+IF($CZ22="Vit.ass",Tabeller!L$75*N22,0))/1)</f>
        <v>0</v>
      </c>
      <c r="DE22" s="6">
        <f>-((IF($CZ22="Teknisk/adm. bistand/Feltassistent",IF(Budsjett_FL!AV22*(1+Tabeller!$I$76)&gt;Tabeller!M$69,Tabeller!M$69,Budsjett_FL!AV22*(1+Tabeller!$I$76)),0))+(IF($CZ22="Forsker - professor",Tabeller!M$69*O22,0)+IF($CZ22="Prosjektleder/adm.leder",Tabeller!M$68*O22,0)+IF($CZ22="Forsker - 1.aman.",Tabeller!M$70*O22,0)+IF($CZ22="Gjesteforsker",Tabeller!M$72*O22,0)+IF($CZ22="Postdoktor / forsker",Tabeller!M$73*O22,0)+IF($CZ22="Stipendiat",Tabeller!M$74*O22,0)+IF($CZ22="Forsker (rundsum)",Tabeller!M$71*O22,0)+IF($CZ22="Vit.ass",Tabeller!M$75*O22,0))/1)</f>
        <v>0</v>
      </c>
      <c r="DF22" s="6">
        <f>-((IF($CZ22="Teknisk/adm. bistand/Feltassistent",IF(Budsjett_FL!AW22*(1+Tabeller!$I$76)&gt;Tabeller!N$69,Tabeller!N$69,Budsjett_FL!AW22*(1+Tabeller!$I$76)),0))+(IF($CZ22="Forsker - professor",Tabeller!N$69*P22,0)+IF($CZ22="Prosjektleder/adm.leder",Tabeller!N$68*P22,0)+IF($CZ22="Forsker - 1.aman.",Tabeller!N$70*P22,0)+IF($CZ22="Gjesteforsker",Tabeller!N$72*P22,0)+IF($CZ22="Postdoktor / forsker",Tabeller!N$73*P22,0)+IF($CZ22="Stipendiat",Tabeller!N$74*P22,0)+IF($CZ22="Forsker (rundsum)",Tabeller!N$71*P22,0)+IF($CZ22="Vit.ass",Tabeller!N$75*P22,0))/1)</f>
        <v>0</v>
      </c>
      <c r="DG22" s="6">
        <f>-((IF($CZ22="Teknisk/adm. bistand/Feltassistent",IF(Budsjett_FL!AX22*(1+Tabeller!$I$76)&gt;Tabeller!O$69,Tabeller!O$69,Budsjett_FL!AX22*(1+Tabeller!$I$76)),0))+(IF($CZ22="Forsker - professor",Tabeller!O$69*Q22,0)+IF($CZ22="Prosjektleder/adm.leder",Tabeller!O$68*Q22,0)+IF($CZ22="Forsker - 1.aman.",Tabeller!O$70*Q22,0)+IF($CZ22="Gjesteforsker",Tabeller!O$72*Q22,0)+IF($CZ22="Postdoktor / forsker",Tabeller!O$73*Q22,0)+IF($CZ22="Stipendiat",Tabeller!O$74*Q22,0)+IF($CZ22="Forsker (rundsum)",Tabeller!O$71*Q22,0)+IF($CZ22="Vit.ass",Tabeller!O$75*Q22,0))/1)</f>
        <v>0</v>
      </c>
      <c r="DH22" s="6">
        <f>-((IF($CZ22="Teknisk/adm. bistand/Feltassistent",IF(Budsjett_FL!AY22*(1+Tabeller!$I$76)&gt;Tabeller!P$69,Tabeller!P$69,Budsjett_FL!AY22*(1+Tabeller!$I$76)),0))+(IF($CZ22="Forsker - professor",Tabeller!P$69*R22,0)+IF($CZ22="Prosjektleder/adm.leder",Tabeller!P$68*R22,0)+IF($CZ22="Forsker - 1.aman.",Tabeller!P$70*R22,0)+IF($CZ22="Gjesteforsker",Tabeller!P$72*R22,0)+IF($CZ22="Postdoktor / forsker",Tabeller!P$73*R22,0)+IF($CZ22="Stipendiat",Tabeller!P$74*R22,0)+IF($CZ22="Forsker (rundsum)",Tabeller!P$71*R22,0)+IF($CZ22="Vit.ass",Tabeller!P$75*R22,0))/1)</f>
        <v>0</v>
      </c>
      <c r="DI22" s="6">
        <f>-((IF($CZ22="Teknisk/adm. bistand/Feltassistent",IF(Budsjett_FL!AZ22*(1+Tabeller!$I$76)&gt;Tabeller!Q$69,Tabeller!Q$69,Budsjett_FL!AZ22*(1+Tabeller!$I$76)),0))+(IF($CZ22="Forsker - professor",Tabeller!Q$69*S22,0)+IF($CZ22="Prosjektleder/adm.leder",Tabeller!Q$68*S22,0)+IF($CZ22="Forsker - 1.aman.",Tabeller!Q$70*S22,0)+IF($CZ22="Gjesteforsker",Tabeller!Q$72*S22,0)+IF($CZ22="Postdoktor / forsker",Tabeller!Q$73*S22,0)+IF($CZ22="Stipendiat",Tabeller!Q$74*S22,0)+IF($CZ22="Forsker (rundsum)",Tabeller!Q$71*S22,0)+IF($CZ22="Vit.ass",Tabeller!Q$75*S22,0))/1)</f>
        <v>0</v>
      </c>
      <c r="DJ22" s="6">
        <f>-((IF($CZ22="Teknisk/adm. bistand/Feltassistent",IF(Budsjett_FL!BA22*(1+Tabeller!$I$76)&gt;Tabeller!R$69,Tabeller!R$69,Budsjett_FL!BA22*(1+Tabeller!$I$76)),0))+(IF($CZ22="Forsker - professor",Tabeller!R$69*T22,0)+IF($CZ22="Prosjektleder/adm.leder",Tabeller!R$68*T22,0)+IF($CZ22="Forsker - 1.aman.",Tabeller!R$70*T22,0)+IF($CZ22="Gjesteforsker",Tabeller!R$72*T22,0)+IF($CZ22="Postdoktor / forsker",Tabeller!R$73*T22,0)+IF($CZ22="Stipendiat",Tabeller!R$74*T22,0)+IF($CZ22="Forsker (rundsum)",Tabeller!R$71*T22,0)+IF($CZ22="Vit.ass",Tabeller!R$75*T22,0))/1)</f>
        <v>0</v>
      </c>
      <c r="DK22" s="8">
        <f t="shared" si="223"/>
        <v>0</v>
      </c>
      <c r="DM22" s="47">
        <f t="shared" si="65"/>
        <v>0</v>
      </c>
      <c r="DN22" s="6">
        <f t="shared" si="183"/>
        <v>0</v>
      </c>
      <c r="DO22" s="6">
        <f t="shared" si="184"/>
        <v>0</v>
      </c>
      <c r="DP22" s="6">
        <f t="shared" si="185"/>
        <v>0</v>
      </c>
      <c r="DQ22" s="6">
        <f t="shared" si="186"/>
        <v>0</v>
      </c>
      <c r="DR22" s="6">
        <f t="shared" si="187"/>
        <v>0</v>
      </c>
      <c r="DS22" s="6">
        <f t="shared" si="188"/>
        <v>0</v>
      </c>
      <c r="DT22" s="6">
        <f t="shared" si="189"/>
        <v>0</v>
      </c>
      <c r="DU22" s="6">
        <f t="shared" si="190"/>
        <v>0</v>
      </c>
      <c r="DV22" s="6">
        <f t="shared" si="191"/>
        <v>0</v>
      </c>
      <c r="DW22" s="6">
        <f t="shared" si="192"/>
        <v>0</v>
      </c>
      <c r="DX22" s="8">
        <f t="shared" si="224"/>
        <v>0</v>
      </c>
      <c r="DZ22" s="47">
        <f t="shared" si="67"/>
        <v>0</v>
      </c>
      <c r="EA22" s="6">
        <f t="shared" si="193"/>
        <v>0</v>
      </c>
      <c r="EB22" s="6">
        <f t="shared" si="194"/>
        <v>0</v>
      </c>
      <c r="EC22" s="6">
        <f t="shared" si="195"/>
        <v>0</v>
      </c>
      <c r="ED22" s="6">
        <f t="shared" si="196"/>
        <v>0</v>
      </c>
      <c r="EE22" s="6">
        <f t="shared" si="197"/>
        <v>0</v>
      </c>
      <c r="EF22" s="6">
        <f t="shared" si="198"/>
        <v>0</v>
      </c>
      <c r="EG22" s="6">
        <f t="shared" si="199"/>
        <v>0</v>
      </c>
      <c r="EH22" s="6">
        <f t="shared" si="200"/>
        <v>0</v>
      </c>
      <c r="EI22" s="6">
        <f t="shared" si="201"/>
        <v>0</v>
      </c>
      <c r="EJ22" s="6">
        <f t="shared" si="202"/>
        <v>0</v>
      </c>
      <c r="EK22" s="8">
        <f t="shared" si="225"/>
        <v>0</v>
      </c>
      <c r="EM22" s="47">
        <f t="shared" si="69"/>
        <v>0</v>
      </c>
      <c r="EN22" s="6">
        <f t="shared" si="203"/>
        <v>0</v>
      </c>
      <c r="EO22" s="6">
        <f t="shared" si="204"/>
        <v>0</v>
      </c>
      <c r="EP22" s="6">
        <f t="shared" si="205"/>
        <v>0</v>
      </c>
      <c r="EQ22" s="6">
        <f t="shared" si="206"/>
        <v>0</v>
      </c>
      <c r="ER22" s="6">
        <f t="shared" si="207"/>
        <v>0</v>
      </c>
      <c r="ES22" s="6">
        <f t="shared" si="208"/>
        <v>0</v>
      </c>
      <c r="ET22" s="6">
        <f t="shared" si="209"/>
        <v>0</v>
      </c>
      <c r="EU22" s="6">
        <f t="shared" si="210"/>
        <v>0</v>
      </c>
      <c r="EV22" s="6">
        <f t="shared" si="211"/>
        <v>0</v>
      </c>
      <c r="EW22" s="6">
        <f t="shared" si="212"/>
        <v>0</v>
      </c>
      <c r="EX22" s="8">
        <f t="shared" si="226"/>
        <v>0</v>
      </c>
      <c r="FA22" s="47">
        <f t="shared" si="55"/>
        <v>0</v>
      </c>
      <c r="FB22" s="6"/>
      <c r="FC22" s="6"/>
      <c r="FD22" s="6"/>
      <c r="FE22" s="6"/>
      <c r="FF22" s="6"/>
      <c r="FG22" s="6"/>
      <c r="FH22" s="6"/>
      <c r="FI22" s="6"/>
      <c r="FJ22" s="6"/>
      <c r="FK22" s="6"/>
      <c r="FL22" s="8">
        <f t="shared" si="227"/>
        <v>0</v>
      </c>
      <c r="FO22" s="6">
        <f>IFERROR(IF($B22="Teknisk/adm. Bistand",(K22)*Tabeller!J$11,(K22)*Tabeller!J$10),0)</f>
        <v>0</v>
      </c>
      <c r="FP22" s="6">
        <f>IFERROR(IF($B22="Teknisk/adm. Bistand",(L22)*Tabeller!K$11,(L22)*Tabeller!K$10),0)</f>
        <v>0</v>
      </c>
      <c r="FQ22" s="6">
        <f>IFERROR(IF($B22="Teknisk/adm. Bistand",(M22)*Tabeller!L$11,(M22)*Tabeller!L$10),0)</f>
        <v>0</v>
      </c>
      <c r="FR22" s="6">
        <f>IFERROR(IF($B22="Teknisk/adm. Bistand",(N22)*Tabeller!M$11,(N22)*Tabeller!M$10),0)</f>
        <v>0</v>
      </c>
      <c r="FS22" s="6">
        <f>IFERROR(IF($B22="Teknisk/adm. Bistand",(O22)*Tabeller!N$11,(O22)*Tabeller!N$10),0)</f>
        <v>0</v>
      </c>
      <c r="FT22" s="6">
        <f>IFERROR(IF($B22="Teknisk/adm. Bistand",(P22)*Tabeller!O$11,(P22)*Tabeller!O$10),0)</f>
        <v>0</v>
      </c>
      <c r="FU22" s="6">
        <f>IFERROR(IF($B22="Teknisk/adm. Bistand",(Q22)*Tabeller!P$11,(Q22)*Tabeller!P$10),0)</f>
        <v>0</v>
      </c>
      <c r="FV22" s="6">
        <f>IFERROR(IF($B22="Teknisk/adm. Bistand",(R22)*Tabeller!Q$11,(R22)*Tabeller!Q$10),0)</f>
        <v>0</v>
      </c>
      <c r="FW22" s="6">
        <f>IFERROR(IF($B22="Teknisk/adm. Bistand",(S22)*Tabeller!R$11,(S22)*Tabeller!R$10),0)</f>
        <v>0</v>
      </c>
      <c r="FX22" s="6">
        <f>IFERROR(IF($B22="Teknisk/adm. Bistand",(T22)*Tabeller!S$11,(T22)*Tabeller!S$10),0)</f>
        <v>0</v>
      </c>
    </row>
    <row r="23" spans="2:180" ht="15" x14ac:dyDescent="0.25">
      <c r="B23" s="511"/>
      <c r="C23" s="422">
        <f>IF(Registrering!$B$28="Fast beløp",0,CW23)</f>
        <v>0</v>
      </c>
      <c r="D23" s="422">
        <f t="shared" si="213"/>
        <v>0</v>
      </c>
      <c r="E23" s="422">
        <f t="shared" si="165"/>
        <v>0</v>
      </c>
      <c r="F23" s="422">
        <f t="shared" si="166"/>
        <v>0</v>
      </c>
      <c r="G23" s="58">
        <f t="shared" si="222"/>
        <v>0</v>
      </c>
      <c r="H23" s="595"/>
      <c r="I23" s="598"/>
      <c r="J23" s="604"/>
      <c r="K23" s="605"/>
      <c r="L23" s="605"/>
      <c r="M23" s="605"/>
      <c r="N23" s="605"/>
      <c r="O23" s="605"/>
      <c r="P23" s="605"/>
      <c r="Q23" s="605"/>
      <c r="R23" s="605"/>
      <c r="S23" s="605"/>
      <c r="T23" s="605"/>
      <c r="AG23" s="6">
        <f t="shared" si="167"/>
        <v>0</v>
      </c>
      <c r="AH23" s="6">
        <f>AG23*Tabeller!$I$49</f>
        <v>0</v>
      </c>
      <c r="AI23" s="6">
        <f t="shared" si="168"/>
        <v>0</v>
      </c>
      <c r="AJ23" s="88">
        <f>AI23*Tabeller!$H$40</f>
        <v>0</v>
      </c>
      <c r="AK23" s="6">
        <f>SUM(AI23:AJ23,AL23)*Tabeller!$H$42</f>
        <v>0</v>
      </c>
      <c r="AL23" s="6">
        <f>AH23*Tabeller!$H$41</f>
        <v>0</v>
      </c>
      <c r="AM23" s="6">
        <f t="shared" si="169"/>
        <v>0</v>
      </c>
      <c r="AN23" s="6">
        <f>AM23+(IF(B23="Teknisk adm bistand",Registrering!$E$51,Registrering!$B$51))</f>
        <v>0</v>
      </c>
      <c r="AO23" s="6">
        <f>AN23/Tabeller!$H$5</f>
        <v>0</v>
      </c>
      <c r="AR23" s="6">
        <f>((K23*Budsjett_FL!$AM23))</f>
        <v>0</v>
      </c>
      <c r="AS23" s="6">
        <f>((L23*Budsjett_FL!$AM23)*(Tabeller!J$49))</f>
        <v>0</v>
      </c>
      <c r="AT23" s="6">
        <f>((M23*Budsjett_FL!$AM23)*(Tabeller!K$49))</f>
        <v>0</v>
      </c>
      <c r="AU23" s="6">
        <f>((N23*Budsjett_FL!$AM23)*(Tabeller!L$49))</f>
        <v>0</v>
      </c>
      <c r="AV23" s="6">
        <f>((O23*Budsjett_FL!$AM23)*(Tabeller!M$49))</f>
        <v>0</v>
      </c>
      <c r="AW23" s="6">
        <f>((P23*Budsjett_FL!$AM23)*(Tabeller!N$49))</f>
        <v>0</v>
      </c>
      <c r="AX23" s="6">
        <f>((Q23*Budsjett_FL!$AM23)*(Tabeller!O$49))</f>
        <v>0</v>
      </c>
      <c r="AY23" s="6">
        <f>((R23*Budsjett_FL!$AM23)*(Tabeller!P$49))</f>
        <v>0</v>
      </c>
      <c r="AZ23" s="6">
        <f>((S23*Budsjett_FL!$AM23)*(Tabeller!Q$49))</f>
        <v>0</v>
      </c>
      <c r="BA23" s="6">
        <f>((T23*Budsjett_FL!$AM23)*(Tabeller!R$49))</f>
        <v>0</v>
      </c>
      <c r="BC23" s="6">
        <f t="shared" si="170"/>
        <v>0</v>
      </c>
      <c r="BD23" s="6">
        <f t="shared" si="171"/>
        <v>0</v>
      </c>
      <c r="BE23" s="6">
        <f t="shared" si="172"/>
        <v>0</v>
      </c>
      <c r="BF23" s="6">
        <f t="shared" si="173"/>
        <v>0</v>
      </c>
      <c r="BG23" s="6">
        <f t="shared" si="174"/>
        <v>0</v>
      </c>
      <c r="BH23" s="6">
        <f t="shared" si="175"/>
        <v>0</v>
      </c>
      <c r="BI23" s="6">
        <f t="shared" si="176"/>
        <v>0</v>
      </c>
      <c r="BJ23" s="6">
        <f t="shared" si="177"/>
        <v>0</v>
      </c>
      <c r="BK23" s="6">
        <f t="shared" si="178"/>
        <v>0</v>
      </c>
      <c r="BL23" s="6">
        <f t="shared" si="179"/>
        <v>0</v>
      </c>
      <c r="BO23" s="6">
        <f>IFERROR(IF($F$83=$M$82,AR23*$E$82,AR23*Budsjett_FL!$E$83),0)</f>
        <v>0</v>
      </c>
      <c r="BP23" s="6">
        <f>IFERROR(IF($F$83=$M$82,AS23*$E$82,AS23*Budsjett_FL!$E$83),0)</f>
        <v>0</v>
      </c>
      <c r="BQ23" s="6">
        <f>IFERROR(IF($F$83=$M$82,AT23*$E$82,AT23*Budsjett_FL!$E$83),0)</f>
        <v>0</v>
      </c>
      <c r="BR23" s="6">
        <f>IFERROR(IF($F$83=$M$82,AU23*$E$82,AU23*Budsjett_FL!$E$83),0)</f>
        <v>0</v>
      </c>
      <c r="BS23" s="6">
        <f>IFERROR(IF($F$83=$M$82,AV23*$E$82,AV23*Budsjett_FL!$E$83),0)</f>
        <v>0</v>
      </c>
      <c r="BT23" s="6">
        <f>IFERROR(IF($F$83=$M$82,AW23*$E$82,AW23*Budsjett_FL!$E$83),0)</f>
        <v>0</v>
      </c>
      <c r="BU23" s="6">
        <f>IFERROR(IF($F$83=$M$82,AX23*$E$82,AX23*Budsjett_FL!$E$83),0)</f>
        <v>0</v>
      </c>
      <c r="BV23" s="6">
        <f>IFERROR(IF($F$83=$M$82,AY23*$E$82,AY23*Budsjett_FL!$E$83),0)</f>
        <v>0</v>
      </c>
      <c r="BW23" s="6">
        <f>IFERROR(IF($F$83=$M$82,AZ23*$E$82,AZ23*Budsjett_FL!$E$83),0)</f>
        <v>0</v>
      </c>
      <c r="BX23" s="6">
        <f>IFERROR(IF($F$83=$M$82,BA23*$E$82,BA23*Budsjett_FL!$E$83),0)</f>
        <v>0</v>
      </c>
      <c r="CA23" s="6">
        <f t="shared" si="180"/>
        <v>0</v>
      </c>
      <c r="CB23" s="6">
        <f t="shared" si="180"/>
        <v>0</v>
      </c>
      <c r="CC23" s="6">
        <f t="shared" si="180"/>
        <v>0</v>
      </c>
      <c r="CD23" s="6">
        <f t="shared" si="180"/>
        <v>0</v>
      </c>
      <c r="CE23" s="6">
        <f t="shared" si="180"/>
        <v>0</v>
      </c>
      <c r="CF23" s="6">
        <f t="shared" si="180"/>
        <v>0</v>
      </c>
      <c r="CG23" s="6">
        <f t="shared" si="180"/>
        <v>0</v>
      </c>
      <c r="CH23" s="6">
        <f t="shared" si="180"/>
        <v>0</v>
      </c>
      <c r="CI23" s="6">
        <f t="shared" si="180"/>
        <v>0</v>
      </c>
      <c r="CJ23" s="6">
        <f t="shared" si="180"/>
        <v>0</v>
      </c>
      <c r="CL23" s="47">
        <f t="shared" si="181"/>
        <v>0</v>
      </c>
      <c r="CM23" s="6">
        <f>-((IF($CL23="Teknisk/adm. bistand/Feltassistent",Budsjett_FL!AR23*(1+Tabeller!$I$76),0))+(IF($CL23="Forsker - professor",Tabeller!I$69*K23,0)+IF($CL23="Prosjektleder/adm.leder",Tabeller!I$68*K23,0)+IF($CL23="Forsker - 1.aman.",Tabeller!I$70*K23,0)+IF($CL23="Gjesteforsker",Tabeller!I$72*K23,0)+IF($CL23="Postdoktor / forsker",Tabeller!I$73*K23,0)+IF($CL23="Stipendiat",Tabeller!I$74*K23,0)+IF($CL23="Forsker (rundsum)",Tabeller!I$71*K23,0)+IF($CL23="Vit.ass",Tabeller!I$75*K23,0)))</f>
        <v>0</v>
      </c>
      <c r="CN23" s="6">
        <f>-((IF($CL23="Teknisk/adm. bistand/Feltassistent",Budsjett_FL!AS23*(1+Tabeller!$I$76),0))+(IF($CL23="Forsker - professor",Tabeller!J$69*L23,0)+IF($CL23="Prosjektleder/adm.leder",Tabeller!J$68*L23,0)+IF($CL23="Forsker - 1.aman.",Tabeller!J$70*L23,0)+IF($CL23="Gjesteforsker",Tabeller!J$72*L23,0)+IF($CL23="Postdoktor / forsker",Tabeller!J$73*L23,0)+IF($CL23="Stipendiat",Tabeller!J$74*L23,0)+IF($CL23="Forsker (rundsum)",Tabeller!J$71*L23,0)+IF($CL23="Vit.ass",Tabeller!J$75*L23,0)))</f>
        <v>0</v>
      </c>
      <c r="CO23" s="6">
        <f>-((IF($CL23="Teknisk/adm. bistand/Feltassistent",Budsjett_FL!AT23*(1+Tabeller!$I$76),0))+(IF($CL23="Forsker - professor",Tabeller!K$69*M23,0)+IF($CL23="Prosjektleder/adm.leder",Tabeller!K$68*M23,0)+IF($CL23="Forsker - 1.aman.",Tabeller!K$70*M23,0)+IF($CL23="Gjesteforsker",Tabeller!K$72*M23,0)+IF($CL23="Postdoktor / forsker",Tabeller!K$73*M23,0)+IF($CL23="Stipendiat",Tabeller!K$74*M23,0)+IF($CL23="Forsker (rundsum)",Tabeller!K$71*M23,0)+IF($CL23="Vit.ass",Tabeller!K$75*M23,0)))</f>
        <v>0</v>
      </c>
      <c r="CP23" s="6">
        <f>-((IF($CL23="Teknisk/adm. bistand/Feltassistent",Budsjett_FL!AU23*(1+Tabeller!$I$76),0))+(IF($CL23="Forsker - professor",Tabeller!L$69*N23,0)+IF($CL23="Prosjektleder/adm.leder",Tabeller!L$68*N23,0)+IF($CL23="Forsker - 1.aman.",Tabeller!L$70*N23,0)+IF($CL23="Gjesteforsker",Tabeller!L$72*N23,0)+IF($CL23="Postdoktor / forsker",Tabeller!L$73*N23,0)+IF($CL23="Stipendiat",Tabeller!L$74*N23,0)+IF($CL23="Forsker (rundsum)",Tabeller!L$71*N23,0)+IF($CL23="Vit.ass",Tabeller!L$75*N23,0)))</f>
        <v>0</v>
      </c>
      <c r="CQ23" s="6">
        <f>-((IF($CL23="Teknisk/adm. bistand/Feltassistent",Budsjett_FL!AV23*(1+Tabeller!$I$76),0))+(IF($CL23="Forsker - professor",Tabeller!M$69*O23,0)+IF($CL23="Prosjektleder/adm.leder",Tabeller!M$68*O23,0)+IF($CL23="Forsker - 1.aman.",Tabeller!M$70*O23,0)+IF($CL23="Gjesteforsker",Tabeller!M$72*O23,0)+IF($CL23="Postdoktor / forsker",Tabeller!M$73*O23,0)+IF($CL23="Stipendiat",Tabeller!M$74*O23,0)+IF($CL23="Forsker (rundsum)",Tabeller!M$71*O23,0)+IF($CL23="Vit.ass",Tabeller!M$75*O23,0)))</f>
        <v>0</v>
      </c>
      <c r="CR23" s="6">
        <f>-((IF($CL23="Teknisk/adm. bistand/Feltassistent",Budsjett_FL!AW23*(1+Tabeller!$I$76),0))+(IF($CL23="Forsker - professor",Tabeller!N$69*P23,0)+IF($CL23="Prosjektleder/adm.leder",Tabeller!N$68*P23,0)+IF($CL23="Forsker - 1.aman.",Tabeller!N$70*P23,0)+IF($CL23="Gjesteforsker",Tabeller!N$72*P23,0)+IF($CL23="Postdoktor / forsker",Tabeller!N$73*P23,0)+IF($CL23="Stipendiat",Tabeller!N$74*P23,0)+IF($CL23="Forsker (rundsum)",Tabeller!N$71*P23,0)+IF($CL23="Vit.ass",Tabeller!N$75*P23,0)))</f>
        <v>0</v>
      </c>
      <c r="CS23" s="6">
        <f>-((IF($CL23="Teknisk/adm. bistand/Feltassistent",Budsjett_FL!AX23*(1+Tabeller!$I$76),0))+(IF($CL23="Forsker - professor",Tabeller!O$69*Q23,0)+IF($CL23="Prosjektleder/adm.leder",Tabeller!O$68*Q23,0)+IF($CL23="Forsker - 1.aman.",Tabeller!O$70*Q23,0)+IF($CL23="Gjesteforsker",Tabeller!O$72*Q23,0)+IF($CL23="Postdoktor / forsker",Tabeller!O$73*Q23,0)+IF($CL23="Stipendiat",Tabeller!O$74*Q23,0)+IF($CL23="Forsker (rundsum)",Tabeller!O$71*Q23,0)+IF($CL23="Vit.ass",Tabeller!O$75*Q23,0)))</f>
        <v>0</v>
      </c>
      <c r="CT23" s="6">
        <f>-((IF($CL23="Teknisk/adm. bistand/Feltassistent",Budsjett_FL!AY23*(1+Tabeller!$I$76),0))+(IF($CL23="Forsker - professor",Tabeller!P$69*R23,0)+IF($CL23="Prosjektleder/adm.leder",Tabeller!P$68*R23,0)+IF($CL23="Forsker - 1.aman.",Tabeller!P$70*R23,0)+IF($CL23="Gjesteforsker",Tabeller!P$72*R23,0)+IF($CL23="Postdoktor / forsker",Tabeller!P$73*R23,0)+IF($CL23="Stipendiat",Tabeller!P$74*R23,0)+IF($CL23="Forsker (rundsum)",Tabeller!P$71*R23,0)+IF($CL23="Vit.ass",Tabeller!P$75*R23,0)))</f>
        <v>0</v>
      </c>
      <c r="CU23" s="6">
        <f>-((IF($CL23="Teknisk/adm. bistand/Feltassistent",Budsjett_FL!AZ23*(1+Tabeller!$I$76),0))+(IF($CL23="Forsker - professor",Tabeller!Q$69*S23,0)+IF($CL23="Prosjektleder/adm.leder",Tabeller!Q$68*S23,0)+IF($CL23="Forsker - 1.aman.",Tabeller!Q$70*S23,0)+IF($CL23="Gjesteforsker",Tabeller!Q$72*S23,0)+IF($CL23="Postdoktor / forsker",Tabeller!Q$73*S23,0)+IF($CL23="Stipendiat",Tabeller!Q$74*S23,0)+IF($CL23="Forsker (rundsum)",Tabeller!Q$71*S23,0)+IF($CL23="Vit.ass",Tabeller!Q$75*S23,0)))</f>
        <v>0</v>
      </c>
      <c r="CV23" s="6">
        <f>-((IF($CL23="Teknisk/adm. bistand/Feltassistent",Budsjett_FL!BA23*(1+Tabeller!$I$76),0))+(IF($CL23="Forsker - professor",Tabeller!R$69*T23,0)+IF($CL23="Prosjektleder/adm.leder",Tabeller!R$68*T23,0)+IF($CL23="Forsker - 1.aman.",Tabeller!R$70*T23,0)+IF($CL23="Gjesteforsker",Tabeller!R$72*T23,0)+IF($CL23="Postdoktor / forsker",Tabeller!R$73*T23,0)+IF($CL23="Stipendiat",Tabeller!R$74*T23,0)+IF($CL23="Forsker (rundsum)",Tabeller!R$71*T23,0)+IF($CL23="Vit.ass",Tabeller!R$75*T23,0)))</f>
        <v>0</v>
      </c>
      <c r="CW23" s="8">
        <f t="shared" si="214"/>
        <v>0</v>
      </c>
      <c r="CZ23" s="47">
        <f t="shared" si="182"/>
        <v>0</v>
      </c>
      <c r="DA23" s="6">
        <f>-((IF($CZ23="Teknisk/adm. bistand/Feltassistent",IF(Budsjett_FL!AR23*(1+Tabeller!$I$76)&gt;Tabeller!I$69,Tabeller!I$69,Budsjett_FL!AR23*(1+Tabeller!$I$76)),0))+(IF($CZ23="Forsker - professor",Tabeller!I$69*K23,0)+IF($CZ23="Prosjektleder/adm.leder",Tabeller!I$68*K23,0)+IF($CZ23="Forsker - 1.aman.",Tabeller!I$70*K23,0)+IF($CZ23="Gjesteforsker",Tabeller!I$72*K23,0)+IF($CZ23="Postdoktor / forsker",Tabeller!I$73*K23,0)+IF($CZ23="Stipendiat",Tabeller!I$74*K23,0)+IF($CZ23="Forsker (rundsum)",Tabeller!I$71*K23,0)+IF($CZ23="Vit.ass",Tabeller!I$75*K23,0))/1)</f>
        <v>0</v>
      </c>
      <c r="DB23" s="6">
        <f>-((IF($CZ23="Teknisk/adm. bistand/Feltassistent",IF(Budsjett_FL!AS23*(1+Tabeller!$I$76)&gt;Tabeller!J$69,Tabeller!J$69,Budsjett_FL!AS23*(1+Tabeller!$I$76)),0))+(IF($CZ23="Forsker - professor",Tabeller!J$69*L23,0)+IF($CZ23="Prosjektleder/adm.leder",Tabeller!J$68*L23,0)+IF($CZ23="Forsker - 1.aman.",Tabeller!J$70*L23,0)+IF($CZ23="Gjesteforsker",Tabeller!J$72*L23,0)+IF($CZ23="Postdoktor / forsker",Tabeller!J$73*L23,0)+IF($CZ23="Stipendiat",Tabeller!J$74*L23,0)+IF($CZ23="Forsker (rundsum)",Tabeller!J$71*L23,0)+IF($CZ23="Vit.ass",Tabeller!J$75*L23,0))/1)</f>
        <v>0</v>
      </c>
      <c r="DC23" s="6">
        <f>-((IF($CZ23="Teknisk/adm. bistand/Feltassistent",IF(Budsjett_FL!AT23*(1+Tabeller!$I$76)&gt;Tabeller!K$69,Tabeller!K$69,Budsjett_FL!AT23*(1+Tabeller!$I$76)),0))+(IF($CZ23="Forsker - professor",Tabeller!K$69*M23,0)+IF($CZ23="Prosjektleder/adm.leder",Tabeller!K$68*M23,0)+IF($CZ23="Forsker - 1.aman.",Tabeller!K$70*M23,0)+IF($CZ23="Gjesteforsker",Tabeller!K$72*M23,0)+IF($CZ23="Postdoktor / forsker",Tabeller!K$73*M23,0)+IF($CZ23="Stipendiat",Tabeller!K$74*M23,0)+IF($CZ23="Forsker (rundsum)",Tabeller!K$71*M23,0)+IF($CZ23="Vit.ass",Tabeller!K$75*M23,0))/1)</f>
        <v>0</v>
      </c>
      <c r="DD23" s="6">
        <f>-((IF($CZ23="Teknisk/adm. bistand/Feltassistent",IF(Budsjett_FL!AU23*(1+Tabeller!$I$76)&gt;Tabeller!L$69,Tabeller!L$69,Budsjett_FL!AU23*(1+Tabeller!$I$76)),0))+(IF($CZ23="Forsker - professor",Tabeller!L$69*N23,0)+IF($CZ23="Prosjektleder/adm.leder",Tabeller!L$68*N23,0)+IF($CZ23="Forsker - 1.aman.",Tabeller!L$70*N23,0)+IF($CZ23="Gjesteforsker",Tabeller!L$72*N23,0)+IF($CZ23="Postdoktor / forsker",Tabeller!L$73*N23,0)+IF($CZ23="Stipendiat",Tabeller!L$74*N23,0)+IF($CZ23="Forsker (rundsum)",Tabeller!L$71*N23,0)+IF($CZ23="Vit.ass",Tabeller!L$75*N23,0))/1)</f>
        <v>0</v>
      </c>
      <c r="DE23" s="6">
        <f>-((IF($CZ23="Teknisk/adm. bistand/Feltassistent",IF(Budsjett_FL!AV23*(1+Tabeller!$I$76)&gt;Tabeller!M$69,Tabeller!M$69,Budsjett_FL!AV23*(1+Tabeller!$I$76)),0))+(IF($CZ23="Forsker - professor",Tabeller!M$69*O23,0)+IF($CZ23="Prosjektleder/adm.leder",Tabeller!M$68*O23,0)+IF($CZ23="Forsker - 1.aman.",Tabeller!M$70*O23,0)+IF($CZ23="Gjesteforsker",Tabeller!M$72*O23,0)+IF($CZ23="Postdoktor / forsker",Tabeller!M$73*O23,0)+IF($CZ23="Stipendiat",Tabeller!M$74*O23,0)+IF($CZ23="Forsker (rundsum)",Tabeller!M$71*O23,0)+IF($CZ23="Vit.ass",Tabeller!M$75*O23,0))/1)</f>
        <v>0</v>
      </c>
      <c r="DF23" s="6">
        <f>-((IF($CZ23="Teknisk/adm. bistand/Feltassistent",IF(Budsjett_FL!AW23*(1+Tabeller!$I$76)&gt;Tabeller!N$69,Tabeller!N$69,Budsjett_FL!AW23*(1+Tabeller!$I$76)),0))+(IF($CZ23="Forsker - professor",Tabeller!N$69*P23,0)+IF($CZ23="Prosjektleder/adm.leder",Tabeller!N$68*P23,0)+IF($CZ23="Forsker - 1.aman.",Tabeller!N$70*P23,0)+IF($CZ23="Gjesteforsker",Tabeller!N$72*P23,0)+IF($CZ23="Postdoktor / forsker",Tabeller!N$73*P23,0)+IF($CZ23="Stipendiat",Tabeller!N$74*P23,0)+IF($CZ23="Forsker (rundsum)",Tabeller!N$71*P23,0)+IF($CZ23="Vit.ass",Tabeller!N$75*P23,0))/1)</f>
        <v>0</v>
      </c>
      <c r="DG23" s="6">
        <f>-((IF($CZ23="Teknisk/adm. bistand/Feltassistent",IF(Budsjett_FL!AX23*(1+Tabeller!$I$76)&gt;Tabeller!O$69,Tabeller!O$69,Budsjett_FL!AX23*(1+Tabeller!$I$76)),0))+(IF($CZ23="Forsker - professor",Tabeller!O$69*Q23,0)+IF($CZ23="Prosjektleder/adm.leder",Tabeller!O$68*Q23,0)+IF($CZ23="Forsker - 1.aman.",Tabeller!O$70*Q23,0)+IF($CZ23="Gjesteforsker",Tabeller!O$72*Q23,0)+IF($CZ23="Postdoktor / forsker",Tabeller!O$73*Q23,0)+IF($CZ23="Stipendiat",Tabeller!O$74*Q23,0)+IF($CZ23="Forsker (rundsum)",Tabeller!O$71*Q23,0)+IF($CZ23="Vit.ass",Tabeller!O$75*Q23,0))/1)</f>
        <v>0</v>
      </c>
      <c r="DH23" s="6">
        <f>-((IF($CZ23="Teknisk/adm. bistand/Feltassistent",IF(Budsjett_FL!AY23*(1+Tabeller!$I$76)&gt;Tabeller!P$69,Tabeller!P$69,Budsjett_FL!AY23*(1+Tabeller!$I$76)),0))+(IF($CZ23="Forsker - professor",Tabeller!P$69*R23,0)+IF($CZ23="Prosjektleder/adm.leder",Tabeller!P$68*R23,0)+IF($CZ23="Forsker - 1.aman.",Tabeller!P$70*R23,0)+IF($CZ23="Gjesteforsker",Tabeller!P$72*R23,0)+IF($CZ23="Postdoktor / forsker",Tabeller!P$73*R23,0)+IF($CZ23="Stipendiat",Tabeller!P$74*R23,0)+IF($CZ23="Forsker (rundsum)",Tabeller!P$71*R23,0)+IF($CZ23="Vit.ass",Tabeller!P$75*R23,0))/1)</f>
        <v>0</v>
      </c>
      <c r="DI23" s="6">
        <f>-((IF($CZ23="Teknisk/adm. bistand/Feltassistent",IF(Budsjett_FL!AZ23*(1+Tabeller!$I$76)&gt;Tabeller!Q$69,Tabeller!Q$69,Budsjett_FL!AZ23*(1+Tabeller!$I$76)),0))+(IF($CZ23="Forsker - professor",Tabeller!Q$69*S23,0)+IF($CZ23="Prosjektleder/adm.leder",Tabeller!Q$68*S23,0)+IF($CZ23="Forsker - 1.aman.",Tabeller!Q$70*S23,0)+IF($CZ23="Gjesteforsker",Tabeller!Q$72*S23,0)+IF($CZ23="Postdoktor / forsker",Tabeller!Q$73*S23,0)+IF($CZ23="Stipendiat",Tabeller!Q$74*S23,0)+IF($CZ23="Forsker (rundsum)",Tabeller!Q$71*S23,0)+IF($CZ23="Vit.ass",Tabeller!Q$75*S23,0))/1)</f>
        <v>0</v>
      </c>
      <c r="DJ23" s="6">
        <f>-((IF($CZ23="Teknisk/adm. bistand/Feltassistent",IF(Budsjett_FL!BA23*(1+Tabeller!$I$76)&gt;Tabeller!R$69,Tabeller!R$69,Budsjett_FL!BA23*(1+Tabeller!$I$76)),0))+(IF($CZ23="Forsker - professor",Tabeller!R$69*T23,0)+IF($CZ23="Prosjektleder/adm.leder",Tabeller!R$68*T23,0)+IF($CZ23="Forsker - 1.aman.",Tabeller!R$70*T23,0)+IF($CZ23="Gjesteforsker",Tabeller!R$72*T23,0)+IF($CZ23="Postdoktor / forsker",Tabeller!R$73*T23,0)+IF($CZ23="Stipendiat",Tabeller!R$74*T23,0)+IF($CZ23="Forsker (rundsum)",Tabeller!R$71*T23,0)+IF($CZ23="Vit.ass",Tabeller!R$75*T23,0))/1)</f>
        <v>0</v>
      </c>
      <c r="DK23" s="8">
        <f t="shared" si="223"/>
        <v>0</v>
      </c>
      <c r="DM23" s="47">
        <f t="shared" si="65"/>
        <v>0</v>
      </c>
      <c r="DN23" s="6">
        <f t="shared" si="183"/>
        <v>0</v>
      </c>
      <c r="DO23" s="6">
        <f t="shared" si="184"/>
        <v>0</v>
      </c>
      <c r="DP23" s="6">
        <f t="shared" si="185"/>
        <v>0</v>
      </c>
      <c r="DQ23" s="6">
        <f t="shared" si="186"/>
        <v>0</v>
      </c>
      <c r="DR23" s="6">
        <f t="shared" si="187"/>
        <v>0</v>
      </c>
      <c r="DS23" s="6">
        <f t="shared" si="188"/>
        <v>0</v>
      </c>
      <c r="DT23" s="6">
        <f t="shared" si="189"/>
        <v>0</v>
      </c>
      <c r="DU23" s="6">
        <f t="shared" si="190"/>
        <v>0</v>
      </c>
      <c r="DV23" s="6">
        <f t="shared" si="191"/>
        <v>0</v>
      </c>
      <c r="DW23" s="6">
        <f t="shared" si="192"/>
        <v>0</v>
      </c>
      <c r="DX23" s="8">
        <f t="shared" si="224"/>
        <v>0</v>
      </c>
      <c r="DZ23" s="47">
        <f t="shared" si="67"/>
        <v>0</v>
      </c>
      <c r="EA23" s="6">
        <f t="shared" si="193"/>
        <v>0</v>
      </c>
      <c r="EB23" s="6">
        <f t="shared" si="194"/>
        <v>0</v>
      </c>
      <c r="EC23" s="6">
        <f t="shared" si="195"/>
        <v>0</v>
      </c>
      <c r="ED23" s="6">
        <f t="shared" si="196"/>
        <v>0</v>
      </c>
      <c r="EE23" s="6">
        <f t="shared" si="197"/>
        <v>0</v>
      </c>
      <c r="EF23" s="6">
        <f t="shared" si="198"/>
        <v>0</v>
      </c>
      <c r="EG23" s="6">
        <f t="shared" si="199"/>
        <v>0</v>
      </c>
      <c r="EH23" s="6">
        <f t="shared" si="200"/>
        <v>0</v>
      </c>
      <c r="EI23" s="6">
        <f t="shared" si="201"/>
        <v>0</v>
      </c>
      <c r="EJ23" s="6">
        <f t="shared" si="202"/>
        <v>0</v>
      </c>
      <c r="EK23" s="8">
        <f t="shared" si="225"/>
        <v>0</v>
      </c>
      <c r="EM23" s="47">
        <f t="shared" si="69"/>
        <v>0</v>
      </c>
      <c r="EN23" s="6">
        <f t="shared" si="203"/>
        <v>0</v>
      </c>
      <c r="EO23" s="6">
        <f t="shared" si="204"/>
        <v>0</v>
      </c>
      <c r="EP23" s="6">
        <f t="shared" si="205"/>
        <v>0</v>
      </c>
      <c r="EQ23" s="6">
        <f t="shared" si="206"/>
        <v>0</v>
      </c>
      <c r="ER23" s="6">
        <f t="shared" si="207"/>
        <v>0</v>
      </c>
      <c r="ES23" s="6">
        <f t="shared" si="208"/>
        <v>0</v>
      </c>
      <c r="ET23" s="6">
        <f t="shared" si="209"/>
        <v>0</v>
      </c>
      <c r="EU23" s="6">
        <f t="shared" si="210"/>
        <v>0</v>
      </c>
      <c r="EV23" s="6">
        <f t="shared" si="211"/>
        <v>0</v>
      </c>
      <c r="EW23" s="6">
        <f t="shared" si="212"/>
        <v>0</v>
      </c>
      <c r="EX23" s="8">
        <f t="shared" si="226"/>
        <v>0</v>
      </c>
      <c r="FA23" s="47">
        <f t="shared" si="55"/>
        <v>0</v>
      </c>
      <c r="FB23" s="6"/>
      <c r="FC23" s="6"/>
      <c r="FD23" s="6"/>
      <c r="FE23" s="6"/>
      <c r="FF23" s="6"/>
      <c r="FG23" s="6"/>
      <c r="FH23" s="6"/>
      <c r="FI23" s="6"/>
      <c r="FJ23" s="6"/>
      <c r="FK23" s="6"/>
      <c r="FL23" s="8">
        <f t="shared" si="227"/>
        <v>0</v>
      </c>
      <c r="FO23" s="6">
        <f>IFERROR(IF($B23="Teknisk/adm. Bistand",(K23)*Tabeller!J$11,(K23)*Tabeller!J$10),0)</f>
        <v>0</v>
      </c>
      <c r="FP23" s="6">
        <f>IFERROR(IF($B23="Teknisk/adm. Bistand",(L23)*Tabeller!K$11,(L23)*Tabeller!K$10),0)</f>
        <v>0</v>
      </c>
      <c r="FQ23" s="6">
        <f>IFERROR(IF($B23="Teknisk/adm. Bistand",(M23)*Tabeller!L$11,(M23)*Tabeller!L$10),0)</f>
        <v>0</v>
      </c>
      <c r="FR23" s="6">
        <f>IFERROR(IF($B23="Teknisk/adm. Bistand",(N23)*Tabeller!M$11,(N23)*Tabeller!M$10),0)</f>
        <v>0</v>
      </c>
      <c r="FS23" s="6">
        <f>IFERROR(IF($B23="Teknisk/adm. Bistand",(O23)*Tabeller!N$11,(O23)*Tabeller!N$10),0)</f>
        <v>0</v>
      </c>
      <c r="FT23" s="6">
        <f>IFERROR(IF($B23="Teknisk/adm. Bistand",(P23)*Tabeller!O$11,(P23)*Tabeller!O$10),0)</f>
        <v>0</v>
      </c>
      <c r="FU23" s="6">
        <f>IFERROR(IF($B23="Teknisk/adm. Bistand",(Q23)*Tabeller!P$11,(Q23)*Tabeller!P$10),0)</f>
        <v>0</v>
      </c>
      <c r="FV23" s="6">
        <f>IFERROR(IF($B23="Teknisk/adm. Bistand",(R23)*Tabeller!Q$11,(R23)*Tabeller!Q$10),0)</f>
        <v>0</v>
      </c>
      <c r="FW23" s="6">
        <f>IFERROR(IF($B23="Teknisk/adm. Bistand",(S23)*Tabeller!R$11,(S23)*Tabeller!R$10),0)</f>
        <v>0</v>
      </c>
      <c r="FX23" s="6">
        <f>IFERROR(IF($B23="Teknisk/adm. Bistand",(T23)*Tabeller!S$11,(T23)*Tabeller!S$10),0)</f>
        <v>0</v>
      </c>
    </row>
    <row r="24" spans="2:180" ht="15" x14ac:dyDescent="0.25">
      <c r="B24" s="511"/>
      <c r="C24" s="422">
        <f>IF(Registrering!$B$28="Fast beløp",0,CW24)</f>
        <v>0</v>
      </c>
      <c r="D24" s="422">
        <f t="shared" ref="D24" si="228">SUM(AR24:BA24)</f>
        <v>0</v>
      </c>
      <c r="E24" s="422">
        <f t="shared" ref="E24" si="229">IFERROR(SUM(BC24:BL24),0)</f>
        <v>0</v>
      </c>
      <c r="F24" s="422">
        <f t="shared" ref="F24" si="230">SUM(D24:E24)</f>
        <v>0</v>
      </c>
      <c r="G24" s="58">
        <f t="shared" ref="G24" si="231">SUM(K24:T24)</f>
        <v>0</v>
      </c>
      <c r="H24" s="595"/>
      <c r="I24" s="598"/>
      <c r="J24" s="604"/>
      <c r="K24" s="605"/>
      <c r="L24" s="605"/>
      <c r="M24" s="605"/>
      <c r="N24" s="605"/>
      <c r="O24" s="605"/>
      <c r="P24" s="605"/>
      <c r="Q24" s="605"/>
      <c r="R24" s="605"/>
      <c r="S24" s="605"/>
      <c r="T24" s="605"/>
      <c r="AG24" s="6">
        <f t="shared" si="167"/>
        <v>0</v>
      </c>
      <c r="AH24" s="6">
        <f>AG24*Tabeller!$I$49</f>
        <v>0</v>
      </c>
      <c r="AI24" s="6">
        <f t="shared" si="168"/>
        <v>0</v>
      </c>
      <c r="AJ24" s="88">
        <f>AI24*Tabeller!$H$40</f>
        <v>0</v>
      </c>
      <c r="AK24" s="6">
        <f>SUM(AI24:AJ24,AL24)*Tabeller!$H$42</f>
        <v>0</v>
      </c>
      <c r="AL24" s="6">
        <f>AH24*Tabeller!$H$41</f>
        <v>0</v>
      </c>
      <c r="AM24" s="6">
        <f t="shared" si="169"/>
        <v>0</v>
      </c>
      <c r="AN24" s="6">
        <f>AM24+(IF(B24="Teknisk adm bistand",Registrering!$E$51,Registrering!$B$51))</f>
        <v>0</v>
      </c>
      <c r="AO24" s="6">
        <f>AN24/Tabeller!$H$5</f>
        <v>0</v>
      </c>
      <c r="AR24" s="6">
        <f>((K24*Budsjett_FL!$AM24))</f>
        <v>0</v>
      </c>
      <c r="AS24" s="6">
        <f>((L24*Budsjett_FL!$AM24)*(Tabeller!J$49))</f>
        <v>0</v>
      </c>
      <c r="AT24" s="6">
        <f>((M24*Budsjett_FL!$AM24)*(Tabeller!K$49))</f>
        <v>0</v>
      </c>
      <c r="AU24" s="6">
        <f>((N24*Budsjett_FL!$AM24)*(Tabeller!L$49))</f>
        <v>0</v>
      </c>
      <c r="AV24" s="6">
        <f>((O24*Budsjett_FL!$AM24)*(Tabeller!M$49))</f>
        <v>0</v>
      </c>
      <c r="AW24" s="6">
        <f>((P24*Budsjett_FL!$AM24)*(Tabeller!N$49))</f>
        <v>0</v>
      </c>
      <c r="AX24" s="6">
        <f>((Q24*Budsjett_FL!$AM24)*(Tabeller!O$49))</f>
        <v>0</v>
      </c>
      <c r="AY24" s="6">
        <f>((R24*Budsjett_FL!$AM24)*(Tabeller!P$49))</f>
        <v>0</v>
      </c>
      <c r="AZ24" s="6">
        <f>((S24*Budsjett_FL!$AM24)*(Tabeller!Q$49))</f>
        <v>0</v>
      </c>
      <c r="BA24" s="6">
        <f>((T24*Budsjett_FL!$AM24)*(Tabeller!R$49))</f>
        <v>0</v>
      </c>
      <c r="BC24" s="6">
        <f t="shared" si="170"/>
        <v>0</v>
      </c>
      <c r="BD24" s="6">
        <f t="shared" si="171"/>
        <v>0</v>
      </c>
      <c r="BE24" s="6">
        <f t="shared" si="172"/>
        <v>0</v>
      </c>
      <c r="BF24" s="6">
        <f t="shared" si="173"/>
        <v>0</v>
      </c>
      <c r="BG24" s="6">
        <f t="shared" si="174"/>
        <v>0</v>
      </c>
      <c r="BH24" s="6">
        <f t="shared" si="175"/>
        <v>0</v>
      </c>
      <c r="BI24" s="6">
        <f t="shared" si="176"/>
        <v>0</v>
      </c>
      <c r="BJ24" s="6">
        <f t="shared" si="177"/>
        <v>0</v>
      </c>
      <c r="BK24" s="6">
        <f t="shared" si="178"/>
        <v>0</v>
      </c>
      <c r="BL24" s="6">
        <f t="shared" si="179"/>
        <v>0</v>
      </c>
      <c r="BO24" s="6">
        <f>IFERROR(IF($F$83=$M$82,AR24*$E$82,AR24*Budsjett_FL!$E$83),0)</f>
        <v>0</v>
      </c>
      <c r="BP24" s="6">
        <f>IFERROR(IF($F$83=$M$82,AS24*$E$82,AS24*Budsjett_FL!$E$83),0)</f>
        <v>0</v>
      </c>
      <c r="BQ24" s="6">
        <f>IFERROR(IF($F$83=$M$82,AT24*$E$82,AT24*Budsjett_FL!$E$83),0)</f>
        <v>0</v>
      </c>
      <c r="BR24" s="6">
        <f>IFERROR(IF($F$83=$M$82,AU24*$E$82,AU24*Budsjett_FL!$E$83),0)</f>
        <v>0</v>
      </c>
      <c r="BS24" s="6">
        <f>IFERROR(IF($F$83=$M$82,AV24*$E$82,AV24*Budsjett_FL!$E$83),0)</f>
        <v>0</v>
      </c>
      <c r="BT24" s="6">
        <f>IFERROR(IF($F$83=$M$82,AW24*$E$82,AW24*Budsjett_FL!$E$83),0)</f>
        <v>0</v>
      </c>
      <c r="BU24" s="6">
        <f>IFERROR(IF($F$83=$M$82,AX24*$E$82,AX24*Budsjett_FL!$E$83),0)</f>
        <v>0</v>
      </c>
      <c r="BV24" s="6">
        <f>IFERROR(IF($F$83=$M$82,AY24*$E$82,AY24*Budsjett_FL!$E$83),0)</f>
        <v>0</v>
      </c>
      <c r="BW24" s="6">
        <f>IFERROR(IF($F$83=$M$82,AZ24*$E$82,AZ24*Budsjett_FL!$E$83),0)</f>
        <v>0</v>
      </c>
      <c r="BX24" s="6">
        <f>IFERROR(IF($F$83=$M$82,BA24*$E$82,BA24*Budsjett_FL!$E$83),0)</f>
        <v>0</v>
      </c>
      <c r="CA24" s="6">
        <f t="shared" ref="CA24" si="232">BC24-BO24</f>
        <v>0</v>
      </c>
      <c r="CB24" s="6">
        <f t="shared" ref="CB24" si="233">BD24-BP24</f>
        <v>0</v>
      </c>
      <c r="CC24" s="6">
        <f t="shared" ref="CC24" si="234">BE24-BQ24</f>
        <v>0</v>
      </c>
      <c r="CD24" s="6">
        <f t="shared" ref="CD24" si="235">BF24-BR24</f>
        <v>0</v>
      </c>
      <c r="CE24" s="6">
        <f t="shared" ref="CE24" si="236">BG24-BS24</f>
        <v>0</v>
      </c>
      <c r="CF24" s="6">
        <f t="shared" ref="CF24" si="237">BH24-BT24</f>
        <v>0</v>
      </c>
      <c r="CG24" s="6">
        <f t="shared" ref="CG24" si="238">BI24-BU24</f>
        <v>0</v>
      </c>
      <c r="CH24" s="6">
        <f t="shared" ref="CH24" si="239">BJ24-BV24</f>
        <v>0</v>
      </c>
      <c r="CI24" s="6">
        <f t="shared" ref="CI24" si="240">BK24-BW24</f>
        <v>0</v>
      </c>
      <c r="CJ24" s="6">
        <f t="shared" ref="CJ24" si="241">BL24-BX24</f>
        <v>0</v>
      </c>
      <c r="CL24" s="47">
        <f t="shared" si="181"/>
        <v>0</v>
      </c>
      <c r="CM24" s="6">
        <f>-((IF($CL24="Teknisk/adm. bistand/Feltassistent",Budsjett_FL!AR24*(1+Tabeller!$I$76),0))+(IF($CL24="Forsker - professor",Tabeller!I$69*K24,0)+IF($CL24="Prosjektleder/adm.leder",Tabeller!I$68*K24,0)+IF($CL24="Forsker - 1.aman.",Tabeller!I$70*K24,0)+IF($CL24="Gjesteforsker",Tabeller!I$72*K24,0)+IF($CL24="Postdoktor / forsker",Tabeller!I$73*K24,0)+IF($CL24="Stipendiat",Tabeller!I$74*K24,0)+IF($CL24="Forsker (rundsum)",Tabeller!I$71*K24,0)+IF($CL24="Vit.ass",Tabeller!I$75*K24,0)))</f>
        <v>0</v>
      </c>
      <c r="CN24" s="6">
        <f>-((IF($CL24="Teknisk/adm. bistand/Feltassistent",Budsjett_FL!AS24*(1+Tabeller!$I$76),0))+(IF($CL24="Forsker - professor",Tabeller!J$69*L24,0)+IF($CL24="Prosjektleder/adm.leder",Tabeller!J$68*L24,0)+IF($CL24="Forsker - 1.aman.",Tabeller!J$70*L24,0)+IF($CL24="Gjesteforsker",Tabeller!J$72*L24,0)+IF($CL24="Postdoktor / forsker",Tabeller!J$73*L24,0)+IF($CL24="Stipendiat",Tabeller!J$74*L24,0)+IF($CL24="Forsker (rundsum)",Tabeller!J$71*L24,0)+IF($CL24="Vit.ass",Tabeller!J$75*L24,0)))</f>
        <v>0</v>
      </c>
      <c r="CO24" s="6">
        <f>-((IF($CL24="Teknisk/adm. bistand/Feltassistent",Budsjett_FL!AT24*(1+Tabeller!$I$76),0))+(IF($CL24="Forsker - professor",Tabeller!K$69*M24,0)+IF($CL24="Prosjektleder/adm.leder",Tabeller!K$68*M24,0)+IF($CL24="Forsker - 1.aman.",Tabeller!K$70*M24,0)+IF($CL24="Gjesteforsker",Tabeller!K$72*M24,0)+IF($CL24="Postdoktor / forsker",Tabeller!K$73*M24,0)+IF($CL24="Stipendiat",Tabeller!K$74*M24,0)+IF($CL24="Forsker (rundsum)",Tabeller!K$71*M24,0)+IF($CL24="Vit.ass",Tabeller!K$75*M24,0)))</f>
        <v>0</v>
      </c>
      <c r="CP24" s="6">
        <f>-((IF($CL24="Teknisk/adm. bistand/Feltassistent",Budsjett_FL!AU24*(1+Tabeller!$I$76),0))+(IF($CL24="Forsker - professor",Tabeller!L$69*N24,0)+IF($CL24="Prosjektleder/adm.leder",Tabeller!L$68*N24,0)+IF($CL24="Forsker - 1.aman.",Tabeller!L$70*N24,0)+IF($CL24="Gjesteforsker",Tabeller!L$72*N24,0)+IF($CL24="Postdoktor / forsker",Tabeller!L$73*N24,0)+IF($CL24="Stipendiat",Tabeller!L$74*N24,0)+IF($CL24="Forsker (rundsum)",Tabeller!L$71*N24,0)+IF($CL24="Vit.ass",Tabeller!L$75*N24,0)))</f>
        <v>0</v>
      </c>
      <c r="CQ24" s="6">
        <f>-((IF($CL24="Teknisk/adm. bistand/Feltassistent",Budsjett_FL!AV24*(1+Tabeller!$I$76),0))+(IF($CL24="Forsker - professor",Tabeller!M$69*O24,0)+IF($CL24="Prosjektleder/adm.leder",Tabeller!M$68*O24,0)+IF($CL24="Forsker - 1.aman.",Tabeller!M$70*O24,0)+IF($CL24="Gjesteforsker",Tabeller!M$72*O24,0)+IF($CL24="Postdoktor / forsker",Tabeller!M$73*O24,0)+IF($CL24="Stipendiat",Tabeller!M$74*O24,0)+IF($CL24="Forsker (rundsum)",Tabeller!M$71*O24,0)+IF($CL24="Vit.ass",Tabeller!M$75*O24,0)))</f>
        <v>0</v>
      </c>
      <c r="CR24" s="6">
        <f>-((IF($CL24="Teknisk/adm. bistand/Feltassistent",Budsjett_FL!AW24*(1+Tabeller!$I$76),0))+(IF($CL24="Forsker - professor",Tabeller!N$69*P24,0)+IF($CL24="Prosjektleder/adm.leder",Tabeller!N$68*P24,0)+IF($CL24="Forsker - 1.aman.",Tabeller!N$70*P24,0)+IF($CL24="Gjesteforsker",Tabeller!N$72*P24,0)+IF($CL24="Postdoktor / forsker",Tabeller!N$73*P24,0)+IF($CL24="Stipendiat",Tabeller!N$74*P24,0)+IF($CL24="Forsker (rundsum)",Tabeller!N$71*P24,0)+IF($CL24="Vit.ass",Tabeller!N$75*P24,0)))</f>
        <v>0</v>
      </c>
      <c r="CS24" s="6">
        <f>-((IF($CL24="Teknisk/adm. bistand/Feltassistent",Budsjett_FL!AX24*(1+Tabeller!$I$76),0))+(IF($CL24="Forsker - professor",Tabeller!O$69*Q24,0)+IF($CL24="Prosjektleder/adm.leder",Tabeller!O$68*Q24,0)+IF($CL24="Forsker - 1.aman.",Tabeller!O$70*Q24,0)+IF($CL24="Gjesteforsker",Tabeller!O$72*Q24,0)+IF($CL24="Postdoktor / forsker",Tabeller!O$73*Q24,0)+IF($CL24="Stipendiat",Tabeller!O$74*Q24,0)+IF($CL24="Forsker (rundsum)",Tabeller!O$71*Q24,0)+IF($CL24="Vit.ass",Tabeller!O$75*Q24,0)))</f>
        <v>0</v>
      </c>
      <c r="CT24" s="6">
        <f>-((IF($CL24="Teknisk/adm. bistand/Feltassistent",Budsjett_FL!AY24*(1+Tabeller!$I$76),0))+(IF($CL24="Forsker - professor",Tabeller!P$69*R24,0)+IF($CL24="Prosjektleder/adm.leder",Tabeller!P$68*R24,0)+IF($CL24="Forsker - 1.aman.",Tabeller!P$70*R24,0)+IF($CL24="Gjesteforsker",Tabeller!P$72*R24,0)+IF($CL24="Postdoktor / forsker",Tabeller!P$73*R24,0)+IF($CL24="Stipendiat",Tabeller!P$74*R24,0)+IF($CL24="Forsker (rundsum)",Tabeller!P$71*R24,0)+IF($CL24="Vit.ass",Tabeller!P$75*R24,0)))</f>
        <v>0</v>
      </c>
      <c r="CU24" s="6">
        <f>-((IF($CL24="Teknisk/adm. bistand/Feltassistent",Budsjett_FL!AZ24*(1+Tabeller!$I$76),0))+(IF($CL24="Forsker - professor",Tabeller!Q$69*S24,0)+IF($CL24="Prosjektleder/adm.leder",Tabeller!Q$68*S24,0)+IF($CL24="Forsker - 1.aman.",Tabeller!Q$70*S24,0)+IF($CL24="Gjesteforsker",Tabeller!Q$72*S24,0)+IF($CL24="Postdoktor / forsker",Tabeller!Q$73*S24,0)+IF($CL24="Stipendiat",Tabeller!Q$74*S24,0)+IF($CL24="Forsker (rundsum)",Tabeller!Q$71*S24,0)+IF($CL24="Vit.ass",Tabeller!Q$75*S24,0)))</f>
        <v>0</v>
      </c>
      <c r="CV24" s="6">
        <f>-((IF($CL24="Teknisk/adm. bistand/Feltassistent",Budsjett_FL!BA24*(1+Tabeller!$I$76),0))+(IF($CL24="Forsker - professor",Tabeller!R$69*T24,0)+IF($CL24="Prosjektleder/adm.leder",Tabeller!R$68*T24,0)+IF($CL24="Forsker - 1.aman.",Tabeller!R$70*T24,0)+IF($CL24="Gjesteforsker",Tabeller!R$72*T24,0)+IF($CL24="Postdoktor / forsker",Tabeller!R$73*T24,0)+IF($CL24="Stipendiat",Tabeller!R$74*T24,0)+IF($CL24="Forsker (rundsum)",Tabeller!R$71*T24,0)+IF($CL24="Vit.ass",Tabeller!R$75*T24,0)))</f>
        <v>0</v>
      </c>
      <c r="CW24" s="8">
        <f t="shared" ref="CW24" si="242">SUM(CM24:CV24)</f>
        <v>0</v>
      </c>
      <c r="CZ24" s="47">
        <f t="shared" ref="CZ24" si="243">CL24</f>
        <v>0</v>
      </c>
      <c r="DA24" s="6">
        <f>-((IF($CZ24="Teknisk/adm. bistand/Feltassistent",IF(Budsjett_FL!AR24*(1+Tabeller!$I$76)&gt;Tabeller!I$69,Tabeller!I$69,Budsjett_FL!AR24*(1+Tabeller!$I$76)),0))+(IF($CZ24="Forsker - professor",Tabeller!I$69*K24,0)+IF($CZ24="Prosjektleder/adm.leder",Tabeller!I$68*K24,0)+IF($CZ24="Forsker - 1.aman.",Tabeller!I$70*K24,0)+IF($CZ24="Gjesteforsker",Tabeller!I$72*K24,0)+IF($CZ24="Postdoktor / forsker",Tabeller!I$73*K24,0)+IF($CZ24="Stipendiat",Tabeller!I$74*K24,0)+IF($CZ24="Forsker (rundsum)",Tabeller!I$71*K24,0)+IF($CZ24="Vit.ass",Tabeller!I$75*K24,0))/1)</f>
        <v>0</v>
      </c>
      <c r="DB24" s="6">
        <f>-((IF($CZ24="Teknisk/adm. bistand/Feltassistent",IF(Budsjett_FL!AS24*(1+Tabeller!$I$76)&gt;Tabeller!J$69,Tabeller!J$69,Budsjett_FL!AS24*(1+Tabeller!$I$76)),0))+(IF($CZ24="Forsker - professor",Tabeller!J$69*L24,0)+IF($CZ24="Prosjektleder/adm.leder",Tabeller!J$68*L24,0)+IF($CZ24="Forsker - 1.aman.",Tabeller!J$70*L24,0)+IF($CZ24="Gjesteforsker",Tabeller!J$72*L24,0)+IF($CZ24="Postdoktor / forsker",Tabeller!J$73*L24,0)+IF($CZ24="Stipendiat",Tabeller!J$74*L24,0)+IF($CZ24="Forsker (rundsum)",Tabeller!J$71*L24,0)+IF($CZ24="Vit.ass",Tabeller!J$75*L24,0))/1)</f>
        <v>0</v>
      </c>
      <c r="DC24" s="6">
        <f>-((IF($CZ24="Teknisk/adm. bistand/Feltassistent",IF(Budsjett_FL!AT24*(1+Tabeller!$I$76)&gt;Tabeller!K$69,Tabeller!K$69,Budsjett_FL!AT24*(1+Tabeller!$I$76)),0))+(IF($CZ24="Forsker - professor",Tabeller!K$69*M24,0)+IF($CZ24="Prosjektleder/adm.leder",Tabeller!K$68*M24,0)+IF($CZ24="Forsker - 1.aman.",Tabeller!K$70*M24,0)+IF($CZ24="Gjesteforsker",Tabeller!K$72*M24,0)+IF($CZ24="Postdoktor / forsker",Tabeller!K$73*M24,0)+IF($CZ24="Stipendiat",Tabeller!K$74*M24,0)+IF($CZ24="Forsker (rundsum)",Tabeller!K$71*M24,0)+IF($CZ24="Vit.ass",Tabeller!K$75*M24,0))/1)</f>
        <v>0</v>
      </c>
      <c r="DD24" s="6">
        <f>-((IF($CZ24="Teknisk/adm. bistand/Feltassistent",IF(Budsjett_FL!AU24*(1+Tabeller!$I$76)&gt;Tabeller!L$69,Tabeller!L$69,Budsjett_FL!AU24*(1+Tabeller!$I$76)),0))+(IF($CZ24="Forsker - professor",Tabeller!L$69*N24,0)+IF($CZ24="Prosjektleder/adm.leder",Tabeller!L$68*N24,0)+IF($CZ24="Forsker - 1.aman.",Tabeller!L$70*N24,0)+IF($CZ24="Gjesteforsker",Tabeller!L$72*N24,0)+IF($CZ24="Postdoktor / forsker",Tabeller!L$73*N24,0)+IF($CZ24="Stipendiat",Tabeller!L$74*N24,0)+IF($CZ24="Forsker (rundsum)",Tabeller!L$71*N24,0)+IF($CZ24="Vit.ass",Tabeller!L$75*N24,0))/1)</f>
        <v>0</v>
      </c>
      <c r="DE24" s="6">
        <f>-((IF($CZ24="Teknisk/adm. bistand/Feltassistent",IF(Budsjett_FL!AV24*(1+Tabeller!$I$76)&gt;Tabeller!M$69,Tabeller!M$69,Budsjett_FL!AV24*(1+Tabeller!$I$76)),0))+(IF($CZ24="Forsker - professor",Tabeller!M$69*O24,0)+IF($CZ24="Prosjektleder/adm.leder",Tabeller!M$68*O24,0)+IF($CZ24="Forsker - 1.aman.",Tabeller!M$70*O24,0)+IF($CZ24="Gjesteforsker",Tabeller!M$72*O24,0)+IF($CZ24="Postdoktor / forsker",Tabeller!M$73*O24,0)+IF($CZ24="Stipendiat",Tabeller!M$74*O24,0)+IF($CZ24="Forsker (rundsum)",Tabeller!M$71*O24,0)+IF($CZ24="Vit.ass",Tabeller!M$75*O24,0))/1)</f>
        <v>0</v>
      </c>
      <c r="DF24" s="6">
        <f>-((IF($CZ24="Teknisk/adm. bistand/Feltassistent",IF(Budsjett_FL!AW24*(1+Tabeller!$I$76)&gt;Tabeller!N$69,Tabeller!N$69,Budsjett_FL!AW24*(1+Tabeller!$I$76)),0))+(IF($CZ24="Forsker - professor",Tabeller!N$69*P24,0)+IF($CZ24="Prosjektleder/adm.leder",Tabeller!N$68*P24,0)+IF($CZ24="Forsker - 1.aman.",Tabeller!N$70*P24,0)+IF($CZ24="Gjesteforsker",Tabeller!N$72*P24,0)+IF($CZ24="Postdoktor / forsker",Tabeller!N$73*P24,0)+IF($CZ24="Stipendiat",Tabeller!N$74*P24,0)+IF($CZ24="Forsker (rundsum)",Tabeller!N$71*P24,0)+IF($CZ24="Vit.ass",Tabeller!N$75*P24,0))/1)</f>
        <v>0</v>
      </c>
      <c r="DG24" s="6">
        <f>-((IF($CZ24="Teknisk/adm. bistand/Feltassistent",IF(Budsjett_FL!AX24*(1+Tabeller!$I$76)&gt;Tabeller!O$69,Tabeller!O$69,Budsjett_FL!AX24*(1+Tabeller!$I$76)),0))+(IF($CZ24="Forsker - professor",Tabeller!O$69*Q24,0)+IF($CZ24="Prosjektleder/adm.leder",Tabeller!O$68*Q24,0)+IF($CZ24="Forsker - 1.aman.",Tabeller!O$70*Q24,0)+IF($CZ24="Gjesteforsker",Tabeller!O$72*Q24,0)+IF($CZ24="Postdoktor / forsker",Tabeller!O$73*Q24,0)+IF($CZ24="Stipendiat",Tabeller!O$74*Q24,0)+IF($CZ24="Forsker (rundsum)",Tabeller!O$71*Q24,0)+IF($CZ24="Vit.ass",Tabeller!O$75*Q24,0))/1)</f>
        <v>0</v>
      </c>
      <c r="DH24" s="6">
        <f>-((IF($CZ24="Teknisk/adm. bistand/Feltassistent",IF(Budsjett_FL!AY24*(1+Tabeller!$I$76)&gt;Tabeller!P$69,Tabeller!P$69,Budsjett_FL!AY24*(1+Tabeller!$I$76)),0))+(IF($CZ24="Forsker - professor",Tabeller!P$69*R24,0)+IF($CZ24="Prosjektleder/adm.leder",Tabeller!P$68*R24,0)+IF($CZ24="Forsker - 1.aman.",Tabeller!P$70*R24,0)+IF($CZ24="Gjesteforsker",Tabeller!P$72*R24,0)+IF($CZ24="Postdoktor / forsker",Tabeller!P$73*R24,0)+IF($CZ24="Stipendiat",Tabeller!P$74*R24,0)+IF($CZ24="Forsker (rundsum)",Tabeller!P$71*R24,0)+IF($CZ24="Vit.ass",Tabeller!P$75*R24,0))/1)</f>
        <v>0</v>
      </c>
      <c r="DI24" s="6">
        <f>-((IF($CZ24="Teknisk/adm. bistand/Feltassistent",IF(Budsjett_FL!AZ24*(1+Tabeller!$I$76)&gt;Tabeller!Q$69,Tabeller!Q$69,Budsjett_FL!AZ24*(1+Tabeller!$I$76)),0))+(IF($CZ24="Forsker - professor",Tabeller!Q$69*S24,0)+IF($CZ24="Prosjektleder/adm.leder",Tabeller!Q$68*S24,0)+IF($CZ24="Forsker - 1.aman.",Tabeller!Q$70*S24,0)+IF($CZ24="Gjesteforsker",Tabeller!Q$72*S24,0)+IF($CZ24="Postdoktor / forsker",Tabeller!Q$73*S24,0)+IF($CZ24="Stipendiat",Tabeller!Q$74*S24,0)+IF($CZ24="Forsker (rundsum)",Tabeller!Q$71*S24,0)+IF($CZ24="Vit.ass",Tabeller!Q$75*S24,0))/1)</f>
        <v>0</v>
      </c>
      <c r="DJ24" s="6">
        <f>-((IF($CZ24="Teknisk/adm. bistand/Feltassistent",IF(Budsjett_FL!BA24*(1+Tabeller!$I$76)&gt;Tabeller!R$69,Tabeller!R$69,Budsjett_FL!BA24*(1+Tabeller!$I$76)),0))+(IF($CZ24="Forsker - professor",Tabeller!R$69*T24,0)+IF($CZ24="Prosjektleder/adm.leder",Tabeller!R$68*T24,0)+IF($CZ24="Forsker - 1.aman.",Tabeller!R$70*T24,0)+IF($CZ24="Gjesteforsker",Tabeller!R$72*T24,0)+IF($CZ24="Postdoktor / forsker",Tabeller!R$73*T24,0)+IF($CZ24="Stipendiat",Tabeller!R$74*T24,0)+IF($CZ24="Forsker (rundsum)",Tabeller!R$71*T24,0)+IF($CZ24="Vit.ass",Tabeller!R$75*T24,0))/1)</f>
        <v>0</v>
      </c>
      <c r="DK24" s="8">
        <f t="shared" ref="DK24" si="244">SUM(DA24:DJ24)</f>
        <v>0</v>
      </c>
      <c r="DM24" s="47">
        <f t="shared" ref="DM24" si="245">CZ24</f>
        <v>0</v>
      </c>
      <c r="DN24" s="6">
        <f t="shared" si="183"/>
        <v>0</v>
      </c>
      <c r="DO24" s="6">
        <f t="shared" si="184"/>
        <v>0</v>
      </c>
      <c r="DP24" s="6">
        <f t="shared" si="185"/>
        <v>0</v>
      </c>
      <c r="DQ24" s="6">
        <f t="shared" si="186"/>
        <v>0</v>
      </c>
      <c r="DR24" s="6">
        <f t="shared" si="187"/>
        <v>0</v>
      </c>
      <c r="DS24" s="6">
        <f t="shared" si="188"/>
        <v>0</v>
      </c>
      <c r="DT24" s="6">
        <f t="shared" si="189"/>
        <v>0</v>
      </c>
      <c r="DU24" s="6">
        <f t="shared" si="190"/>
        <v>0</v>
      </c>
      <c r="DV24" s="6">
        <f t="shared" si="191"/>
        <v>0</v>
      </c>
      <c r="DW24" s="6">
        <f t="shared" si="192"/>
        <v>0</v>
      </c>
      <c r="DX24" s="8">
        <f t="shared" ref="DX24" si="246">SUM(DN24:DW24)</f>
        <v>0</v>
      </c>
      <c r="DZ24" s="47">
        <f t="shared" ref="DZ24" si="247">DM24</f>
        <v>0</v>
      </c>
      <c r="EA24" s="6">
        <f t="shared" si="193"/>
        <v>0</v>
      </c>
      <c r="EB24" s="6">
        <f t="shared" si="194"/>
        <v>0</v>
      </c>
      <c r="EC24" s="6">
        <f t="shared" si="195"/>
        <v>0</v>
      </c>
      <c r="ED24" s="6">
        <f t="shared" si="196"/>
        <v>0</v>
      </c>
      <c r="EE24" s="6">
        <f t="shared" si="197"/>
        <v>0</v>
      </c>
      <c r="EF24" s="6">
        <f t="shared" si="198"/>
        <v>0</v>
      </c>
      <c r="EG24" s="6">
        <f t="shared" si="199"/>
        <v>0</v>
      </c>
      <c r="EH24" s="6">
        <f t="shared" si="200"/>
        <v>0</v>
      </c>
      <c r="EI24" s="6">
        <f t="shared" si="201"/>
        <v>0</v>
      </c>
      <c r="EJ24" s="6">
        <f t="shared" si="202"/>
        <v>0</v>
      </c>
      <c r="EK24" s="8">
        <f t="shared" ref="EK24" si="248">SUM(EA24:EJ24)</f>
        <v>0</v>
      </c>
      <c r="EM24" s="47">
        <f t="shared" ref="EM24" si="249">DZ24</f>
        <v>0</v>
      </c>
      <c r="EN24" s="6">
        <f t="shared" si="203"/>
        <v>0</v>
      </c>
      <c r="EO24" s="6">
        <f t="shared" si="204"/>
        <v>0</v>
      </c>
      <c r="EP24" s="6">
        <f t="shared" si="205"/>
        <v>0</v>
      </c>
      <c r="EQ24" s="6">
        <f t="shared" si="206"/>
        <v>0</v>
      </c>
      <c r="ER24" s="6">
        <f t="shared" si="207"/>
        <v>0</v>
      </c>
      <c r="ES24" s="6">
        <f t="shared" si="208"/>
        <v>0</v>
      </c>
      <c r="ET24" s="6">
        <f t="shared" si="209"/>
        <v>0</v>
      </c>
      <c r="EU24" s="6">
        <f t="shared" si="210"/>
        <v>0</v>
      </c>
      <c r="EV24" s="6">
        <f t="shared" si="211"/>
        <v>0</v>
      </c>
      <c r="EW24" s="6">
        <f t="shared" si="212"/>
        <v>0</v>
      </c>
      <c r="EX24" s="8">
        <f t="shared" ref="EX24" si="250">SUM(EN24:EW24)</f>
        <v>0</v>
      </c>
      <c r="FA24" s="47">
        <f t="shared" ref="FA24" si="251">EM24</f>
        <v>0</v>
      </c>
      <c r="FB24" s="6"/>
      <c r="FC24" s="6"/>
      <c r="FD24" s="6"/>
      <c r="FE24" s="6"/>
      <c r="FF24" s="6"/>
      <c r="FG24" s="6"/>
      <c r="FH24" s="6"/>
      <c r="FI24" s="6"/>
      <c r="FJ24" s="6"/>
      <c r="FK24" s="6"/>
      <c r="FL24" s="8">
        <f t="shared" ref="FL24" si="252">SUM(FB24:FK24)</f>
        <v>0</v>
      </c>
      <c r="FO24" s="6">
        <f>IFERROR(IF($B24="Teknisk/adm. Bistand",(K24)*Tabeller!J$11,(K24)*Tabeller!J$10),0)</f>
        <v>0</v>
      </c>
      <c r="FP24" s="6">
        <f>IFERROR(IF($B24="Teknisk/adm. Bistand",(L24)*Tabeller!K$11,(L24)*Tabeller!K$10),0)</f>
        <v>0</v>
      </c>
      <c r="FQ24" s="6">
        <f>IFERROR(IF($B24="Teknisk/adm. Bistand",(M24)*Tabeller!L$11,(M24)*Tabeller!L$10),0)</f>
        <v>0</v>
      </c>
      <c r="FR24" s="6">
        <f>IFERROR(IF($B24="Teknisk/adm. Bistand",(N24)*Tabeller!M$11,(N24)*Tabeller!M$10),0)</f>
        <v>0</v>
      </c>
      <c r="FS24" s="6">
        <f>IFERROR(IF($B24="Teknisk/adm. Bistand",(O24)*Tabeller!N$11,(O24)*Tabeller!N$10),0)</f>
        <v>0</v>
      </c>
      <c r="FT24" s="6">
        <f>IFERROR(IF($B24="Teknisk/adm. Bistand",(P24)*Tabeller!O$11,(P24)*Tabeller!O$10),0)</f>
        <v>0</v>
      </c>
      <c r="FU24" s="6">
        <f>IFERROR(IF($B24="Teknisk/adm. Bistand",(Q24)*Tabeller!P$11,(Q24)*Tabeller!P$10),0)</f>
        <v>0</v>
      </c>
      <c r="FV24" s="6">
        <f>IFERROR(IF($B24="Teknisk/adm. Bistand",(R24)*Tabeller!Q$11,(R24)*Tabeller!Q$10),0)</f>
        <v>0</v>
      </c>
      <c r="FW24" s="6">
        <f>IFERROR(IF($B24="Teknisk/adm. Bistand",(S24)*Tabeller!R$11,(S24)*Tabeller!R$10),0)</f>
        <v>0</v>
      </c>
      <c r="FX24" s="6">
        <f>IFERROR(IF($B24="Teknisk/adm. Bistand",(T24)*Tabeller!S$11,(T24)*Tabeller!S$10),0)</f>
        <v>0</v>
      </c>
    </row>
    <row r="25" spans="2:180" ht="15" x14ac:dyDescent="0.25">
      <c r="B25" s="12" t="s">
        <v>91</v>
      </c>
      <c r="C25" s="16">
        <f>SUM(C16:C24)</f>
        <v>0</v>
      </c>
      <c r="D25" s="16">
        <f>SUM(D16:D24)</f>
        <v>0</v>
      </c>
      <c r="E25" s="16">
        <f>SUM(E16:E24)</f>
        <v>0</v>
      </c>
      <c r="F25" s="16">
        <f>SUM(F16:F24)</f>
        <v>0</v>
      </c>
      <c r="G25" s="57">
        <f>SUM(G16:G24)</f>
        <v>0</v>
      </c>
      <c r="H25" s="12"/>
      <c r="I25" s="12"/>
      <c r="J25" s="13"/>
      <c r="K25" s="56">
        <f t="shared" ref="K25:T25" si="253">SUM(K16:K24)</f>
        <v>0</v>
      </c>
      <c r="L25" s="56">
        <f t="shared" si="253"/>
        <v>0</v>
      </c>
      <c r="M25" s="56">
        <f t="shared" si="253"/>
        <v>0</v>
      </c>
      <c r="N25" s="56">
        <f t="shared" si="253"/>
        <v>0</v>
      </c>
      <c r="O25" s="56">
        <f t="shared" si="253"/>
        <v>0</v>
      </c>
      <c r="P25" s="56">
        <f t="shared" si="253"/>
        <v>0</v>
      </c>
      <c r="Q25" s="56">
        <f t="shared" si="253"/>
        <v>0</v>
      </c>
      <c r="R25" s="56">
        <f t="shared" si="253"/>
        <v>0</v>
      </c>
      <c r="S25" s="56">
        <f t="shared" si="253"/>
        <v>0</v>
      </c>
      <c r="T25" s="56">
        <f t="shared" si="253"/>
        <v>0</v>
      </c>
      <c r="AJ25" s="89"/>
      <c r="AR25" s="8">
        <f t="shared" ref="AR25:BA25" si="254">SUM(AR16:AR24)</f>
        <v>0</v>
      </c>
      <c r="AS25" s="8">
        <f t="shared" si="254"/>
        <v>0</v>
      </c>
      <c r="AT25" s="8">
        <f t="shared" si="254"/>
        <v>0</v>
      </c>
      <c r="AU25" s="8">
        <f t="shared" si="254"/>
        <v>0</v>
      </c>
      <c r="AV25" s="8">
        <f t="shared" si="254"/>
        <v>0</v>
      </c>
      <c r="AW25" s="8">
        <f t="shared" si="254"/>
        <v>0</v>
      </c>
      <c r="AX25" s="8">
        <f t="shared" si="254"/>
        <v>0</v>
      </c>
      <c r="AY25" s="8">
        <f t="shared" si="254"/>
        <v>0</v>
      </c>
      <c r="AZ25" s="8">
        <f t="shared" si="254"/>
        <v>0</v>
      </c>
      <c r="BA25" s="8">
        <f t="shared" si="254"/>
        <v>0</v>
      </c>
      <c r="BB25" s="30">
        <f>SUM(AR25:BA25)</f>
        <v>0</v>
      </c>
      <c r="BC25" s="8">
        <f t="shared" ref="BC25:BL25" si="255">SUM(BC16:BC24)</f>
        <v>0</v>
      </c>
      <c r="BD25" s="8">
        <f t="shared" si="255"/>
        <v>0</v>
      </c>
      <c r="BE25" s="8">
        <f t="shared" si="255"/>
        <v>0</v>
      </c>
      <c r="BF25" s="8">
        <f t="shared" si="255"/>
        <v>0</v>
      </c>
      <c r="BG25" s="8">
        <f t="shared" si="255"/>
        <v>0</v>
      </c>
      <c r="BH25" s="8">
        <f t="shared" si="255"/>
        <v>0</v>
      </c>
      <c r="BI25" s="8">
        <f t="shared" si="255"/>
        <v>0</v>
      </c>
      <c r="BJ25" s="8">
        <f t="shared" si="255"/>
        <v>0</v>
      </c>
      <c r="BK25" s="8">
        <f t="shared" si="255"/>
        <v>0</v>
      </c>
      <c r="BL25" s="8">
        <f t="shared" si="255"/>
        <v>0</v>
      </c>
      <c r="BO25" s="8">
        <f t="shared" ref="BO25:BX25" si="256">SUM(BO16:BO24)</f>
        <v>0</v>
      </c>
      <c r="BP25" s="8">
        <f t="shared" si="256"/>
        <v>0</v>
      </c>
      <c r="BQ25" s="8">
        <f t="shared" si="256"/>
        <v>0</v>
      </c>
      <c r="BR25" s="8">
        <f t="shared" si="256"/>
        <v>0</v>
      </c>
      <c r="BS25" s="8">
        <f t="shared" si="256"/>
        <v>0</v>
      </c>
      <c r="BT25" s="8">
        <f t="shared" si="256"/>
        <v>0</v>
      </c>
      <c r="BU25" s="8">
        <f t="shared" si="256"/>
        <v>0</v>
      </c>
      <c r="BV25" s="8">
        <f t="shared" si="256"/>
        <v>0</v>
      </c>
      <c r="BW25" s="8">
        <f t="shared" si="256"/>
        <v>0</v>
      </c>
      <c r="BX25" s="8">
        <f t="shared" si="256"/>
        <v>0</v>
      </c>
      <c r="BY25" s="30"/>
      <c r="BZ25" s="30"/>
      <c r="CA25" s="8">
        <f t="shared" ref="CA25:CJ25" si="257">SUM(CA16:CA24)</f>
        <v>0</v>
      </c>
      <c r="CB25" s="8">
        <f t="shared" si="257"/>
        <v>0</v>
      </c>
      <c r="CC25" s="8">
        <f t="shared" si="257"/>
        <v>0</v>
      </c>
      <c r="CD25" s="8">
        <f t="shared" si="257"/>
        <v>0</v>
      </c>
      <c r="CE25" s="8">
        <f t="shared" si="257"/>
        <v>0</v>
      </c>
      <c r="CF25" s="8">
        <f t="shared" si="257"/>
        <v>0</v>
      </c>
      <c r="CG25" s="8">
        <f t="shared" si="257"/>
        <v>0</v>
      </c>
      <c r="CH25" s="8">
        <f t="shared" si="257"/>
        <v>0</v>
      </c>
      <c r="CI25" s="8">
        <f t="shared" si="257"/>
        <v>0</v>
      </c>
      <c r="CJ25" s="8">
        <f t="shared" si="257"/>
        <v>0</v>
      </c>
      <c r="CK25" s="30"/>
      <c r="CM25" s="8">
        <f t="shared" ref="CM25:CV25" si="258">SUM(CM16:CM24)</f>
        <v>0</v>
      </c>
      <c r="CN25" s="8">
        <f t="shared" si="258"/>
        <v>0</v>
      </c>
      <c r="CO25" s="8">
        <f t="shared" si="258"/>
        <v>0</v>
      </c>
      <c r="CP25" s="8">
        <f t="shared" si="258"/>
        <v>0</v>
      </c>
      <c r="CQ25" s="8">
        <f t="shared" si="258"/>
        <v>0</v>
      </c>
      <c r="CR25" s="8">
        <f t="shared" si="258"/>
        <v>0</v>
      </c>
      <c r="CS25" s="8">
        <f t="shared" si="258"/>
        <v>0</v>
      </c>
      <c r="CT25" s="8">
        <f t="shared" si="258"/>
        <v>0</v>
      </c>
      <c r="CU25" s="8">
        <f t="shared" si="258"/>
        <v>0</v>
      </c>
      <c r="CV25" s="8">
        <f t="shared" si="258"/>
        <v>0</v>
      </c>
      <c r="CW25" s="8">
        <f t="shared" si="214"/>
        <v>0</v>
      </c>
      <c r="CZ25" s="47"/>
      <c r="DA25" s="8">
        <f t="shared" ref="DA25:DJ25" si="259">SUM(DA16:DA24)</f>
        <v>0</v>
      </c>
      <c r="DB25" s="8">
        <f t="shared" si="259"/>
        <v>0</v>
      </c>
      <c r="DC25" s="8">
        <f t="shared" si="259"/>
        <v>0</v>
      </c>
      <c r="DD25" s="8">
        <f t="shared" si="259"/>
        <v>0</v>
      </c>
      <c r="DE25" s="8">
        <f t="shared" si="259"/>
        <v>0</v>
      </c>
      <c r="DF25" s="8">
        <f t="shared" si="259"/>
        <v>0</v>
      </c>
      <c r="DG25" s="8">
        <f t="shared" si="259"/>
        <v>0</v>
      </c>
      <c r="DH25" s="8">
        <f t="shared" si="259"/>
        <v>0</v>
      </c>
      <c r="DI25" s="8">
        <f t="shared" si="259"/>
        <v>0</v>
      </c>
      <c r="DJ25" s="8">
        <f t="shared" si="259"/>
        <v>0</v>
      </c>
      <c r="DK25" s="8">
        <f t="shared" si="215"/>
        <v>0</v>
      </c>
      <c r="DM25" s="47">
        <f t="shared" si="65"/>
        <v>0</v>
      </c>
      <c r="DN25" s="8">
        <f t="shared" ref="DN25:DW25" si="260">SUM(DN16:DN24)</f>
        <v>0</v>
      </c>
      <c r="DO25" s="8">
        <f t="shared" si="260"/>
        <v>0</v>
      </c>
      <c r="DP25" s="8">
        <f t="shared" si="260"/>
        <v>0</v>
      </c>
      <c r="DQ25" s="8">
        <f t="shared" si="260"/>
        <v>0</v>
      </c>
      <c r="DR25" s="8">
        <f t="shared" si="260"/>
        <v>0</v>
      </c>
      <c r="DS25" s="8">
        <f t="shared" si="260"/>
        <v>0</v>
      </c>
      <c r="DT25" s="8">
        <f t="shared" si="260"/>
        <v>0</v>
      </c>
      <c r="DU25" s="8">
        <f t="shared" si="260"/>
        <v>0</v>
      </c>
      <c r="DV25" s="8">
        <f t="shared" si="260"/>
        <v>0</v>
      </c>
      <c r="DW25" s="8">
        <f t="shared" si="260"/>
        <v>0</v>
      </c>
      <c r="DX25" s="8">
        <f t="shared" si="216"/>
        <v>0</v>
      </c>
      <c r="DZ25" s="47">
        <f t="shared" si="67"/>
        <v>0</v>
      </c>
      <c r="EA25" s="8">
        <f t="shared" ref="EA25:EJ25" si="261">SUM(EA16:EA24)</f>
        <v>0</v>
      </c>
      <c r="EB25" s="8">
        <f t="shared" si="261"/>
        <v>0</v>
      </c>
      <c r="EC25" s="8">
        <f t="shared" si="261"/>
        <v>0</v>
      </c>
      <c r="ED25" s="8">
        <f t="shared" si="261"/>
        <v>0</v>
      </c>
      <c r="EE25" s="8">
        <f t="shared" si="261"/>
        <v>0</v>
      </c>
      <c r="EF25" s="8">
        <f t="shared" si="261"/>
        <v>0</v>
      </c>
      <c r="EG25" s="8">
        <f t="shared" si="261"/>
        <v>0</v>
      </c>
      <c r="EH25" s="8">
        <f t="shared" si="261"/>
        <v>0</v>
      </c>
      <c r="EI25" s="8">
        <f t="shared" si="261"/>
        <v>0</v>
      </c>
      <c r="EJ25" s="8">
        <f t="shared" si="261"/>
        <v>0</v>
      </c>
      <c r="EK25" s="8">
        <f t="shared" si="217"/>
        <v>0</v>
      </c>
      <c r="EM25" s="47">
        <f t="shared" si="69"/>
        <v>0</v>
      </c>
      <c r="EN25" s="8">
        <f t="shared" ref="EN25:EW25" si="262">SUM(EN16:EN24)</f>
        <v>0</v>
      </c>
      <c r="EO25" s="8">
        <f t="shared" si="262"/>
        <v>0</v>
      </c>
      <c r="EP25" s="8">
        <f t="shared" si="262"/>
        <v>0</v>
      </c>
      <c r="EQ25" s="8">
        <f t="shared" si="262"/>
        <v>0</v>
      </c>
      <c r="ER25" s="8">
        <f t="shared" si="262"/>
        <v>0</v>
      </c>
      <c r="ES25" s="8">
        <f t="shared" si="262"/>
        <v>0</v>
      </c>
      <c r="ET25" s="8">
        <f t="shared" si="262"/>
        <v>0</v>
      </c>
      <c r="EU25" s="8">
        <f t="shared" si="262"/>
        <v>0</v>
      </c>
      <c r="EV25" s="8">
        <f t="shared" si="262"/>
        <v>0</v>
      </c>
      <c r="EW25" s="8">
        <f t="shared" si="262"/>
        <v>0</v>
      </c>
      <c r="EX25" s="8">
        <f t="shared" si="218"/>
        <v>0</v>
      </c>
      <c r="FA25" s="47">
        <f t="shared" si="55"/>
        <v>0</v>
      </c>
      <c r="FB25" s="8">
        <f t="shared" ref="FB25:FK25" si="263">SUM(FB16:FB24)</f>
        <v>0</v>
      </c>
      <c r="FC25" s="8">
        <f t="shared" si="263"/>
        <v>0</v>
      </c>
      <c r="FD25" s="8">
        <f t="shared" si="263"/>
        <v>0</v>
      </c>
      <c r="FE25" s="8">
        <f t="shared" si="263"/>
        <v>0</v>
      </c>
      <c r="FF25" s="8">
        <f t="shared" si="263"/>
        <v>0</v>
      </c>
      <c r="FG25" s="8">
        <f t="shared" si="263"/>
        <v>0</v>
      </c>
      <c r="FH25" s="8">
        <f t="shared" si="263"/>
        <v>0</v>
      </c>
      <c r="FI25" s="8">
        <f t="shared" si="263"/>
        <v>0</v>
      </c>
      <c r="FJ25" s="8">
        <f t="shared" si="263"/>
        <v>0</v>
      </c>
      <c r="FK25" s="8">
        <f t="shared" si="263"/>
        <v>0</v>
      </c>
      <c r="FL25" s="8">
        <f t="shared" si="219"/>
        <v>0</v>
      </c>
      <c r="FO25" s="8">
        <f t="shared" ref="FO25:FX25" si="264">SUM(FO16:FO24)</f>
        <v>0</v>
      </c>
      <c r="FP25" s="8">
        <f t="shared" si="264"/>
        <v>0</v>
      </c>
      <c r="FQ25" s="8">
        <f t="shared" si="264"/>
        <v>0</v>
      </c>
      <c r="FR25" s="8">
        <f t="shared" si="264"/>
        <v>0</v>
      </c>
      <c r="FS25" s="8">
        <f t="shared" si="264"/>
        <v>0</v>
      </c>
      <c r="FT25" s="8">
        <f t="shared" si="264"/>
        <v>0</v>
      </c>
      <c r="FU25" s="8">
        <f t="shared" si="264"/>
        <v>0</v>
      </c>
      <c r="FV25" s="8">
        <f t="shared" si="264"/>
        <v>0</v>
      </c>
      <c r="FW25" s="8">
        <f t="shared" si="264"/>
        <v>0</v>
      </c>
      <c r="FX25" s="8">
        <f t="shared" si="264"/>
        <v>0</v>
      </c>
    </row>
    <row r="26" spans="2:180" ht="21" x14ac:dyDescent="0.35">
      <c r="B26" s="28"/>
      <c r="D26" s="7"/>
      <c r="E26" s="7"/>
      <c r="F26" s="7"/>
      <c r="G26" s="7"/>
      <c r="H26" s="24"/>
      <c r="I26" s="24"/>
      <c r="J26" s="7"/>
      <c r="K26" s="29" t="s">
        <v>88</v>
      </c>
      <c r="L26" s="7"/>
      <c r="M26" s="7"/>
      <c r="N26" s="7"/>
      <c r="O26" s="7"/>
      <c r="P26" s="7"/>
      <c r="Q26" s="7"/>
      <c r="R26" s="7"/>
      <c r="S26" s="7"/>
      <c r="T26" s="7"/>
      <c r="AC26" s="7"/>
      <c r="AD26" s="7"/>
      <c r="AE26" s="7"/>
      <c r="AF26" s="7"/>
      <c r="AG26" s="7"/>
      <c r="AI26" s="7"/>
      <c r="AJ26" s="91"/>
      <c r="AK26" s="7"/>
      <c r="AL26" s="7"/>
      <c r="AM26" s="7"/>
      <c r="AN26" s="7"/>
      <c r="AO26" s="7"/>
      <c r="AP26" s="7"/>
      <c r="AQ26" s="7"/>
      <c r="AR26" s="7"/>
      <c r="AS26" s="7"/>
      <c r="AT26" s="7"/>
      <c r="AU26" s="7"/>
      <c r="AV26" s="7"/>
      <c r="AW26" s="7"/>
      <c r="AX26" s="7"/>
      <c r="AY26" s="7"/>
      <c r="AZ26" s="7"/>
      <c r="BA26" s="7"/>
      <c r="BC26" s="7"/>
      <c r="BD26" s="7"/>
      <c r="BE26" s="7"/>
      <c r="BF26" s="7"/>
      <c r="BG26" s="7"/>
      <c r="BH26" s="7"/>
      <c r="BI26" s="7"/>
      <c r="BJ26" s="7"/>
      <c r="BK26" s="7"/>
      <c r="BL26" s="7"/>
      <c r="BO26" s="7"/>
      <c r="BP26" s="7"/>
      <c r="BQ26" s="7"/>
      <c r="BR26" s="7"/>
      <c r="BS26" s="7"/>
      <c r="BT26" s="7"/>
      <c r="BU26" s="7"/>
      <c r="BV26" s="7"/>
      <c r="BW26" s="7"/>
      <c r="BX26" s="7"/>
      <c r="CZ26" s="47"/>
      <c r="DM26" s="47">
        <f t="shared" si="65"/>
        <v>0</v>
      </c>
      <c r="DZ26" s="47">
        <f t="shared" si="67"/>
        <v>0</v>
      </c>
      <c r="EM26" s="47">
        <f t="shared" si="69"/>
        <v>0</v>
      </c>
      <c r="FA26" s="47">
        <f t="shared" si="55"/>
        <v>0</v>
      </c>
      <c r="FO26" s="7"/>
      <c r="FP26" s="7"/>
      <c r="FQ26" s="7"/>
      <c r="FR26" s="7"/>
      <c r="FS26" s="7"/>
      <c r="FT26" s="7"/>
      <c r="FU26" s="7"/>
      <c r="FV26" s="7"/>
      <c r="FW26" s="7"/>
      <c r="FX26" s="7"/>
    </row>
    <row r="27" spans="2:180" ht="15" x14ac:dyDescent="0.25">
      <c r="B27" s="512" t="s">
        <v>92</v>
      </c>
      <c r="C27" s="512" t="s">
        <v>69</v>
      </c>
      <c r="D27" s="512" t="s">
        <v>70</v>
      </c>
      <c r="E27" s="512" t="s">
        <v>147</v>
      </c>
      <c r="F27" s="512" t="s">
        <v>84</v>
      </c>
      <c r="G27" s="512" t="s">
        <v>71</v>
      </c>
      <c r="H27" s="512" t="s">
        <v>72</v>
      </c>
      <c r="I27" s="512" t="s">
        <v>73</v>
      </c>
      <c r="J27" s="512" t="s">
        <v>74</v>
      </c>
      <c r="K27" s="513">
        <f t="shared" ref="K27:T27" si="265">K15</f>
        <v>2025</v>
      </c>
      <c r="L27" s="513">
        <f t="shared" si="265"/>
        <v>2026</v>
      </c>
      <c r="M27" s="513">
        <f t="shared" si="265"/>
        <v>2027</v>
      </c>
      <c r="N27" s="513">
        <f t="shared" si="265"/>
        <v>2028</v>
      </c>
      <c r="O27" s="513">
        <f t="shared" si="265"/>
        <v>2029</v>
      </c>
      <c r="P27" s="513">
        <f t="shared" si="265"/>
        <v>2030</v>
      </c>
      <c r="Q27" s="513">
        <f t="shared" si="265"/>
        <v>2031</v>
      </c>
      <c r="R27" s="513">
        <f t="shared" si="265"/>
        <v>2032</v>
      </c>
      <c r="S27" s="513">
        <f t="shared" si="265"/>
        <v>2033</v>
      </c>
      <c r="T27" s="513">
        <f t="shared" si="265"/>
        <v>2034</v>
      </c>
      <c r="AG27" s="31" t="s">
        <v>75</v>
      </c>
      <c r="AH27" s="31" t="s">
        <v>76</v>
      </c>
      <c r="AI27" s="31" t="s">
        <v>77</v>
      </c>
      <c r="AJ27" s="90" t="s">
        <v>78</v>
      </c>
      <c r="AK27" s="31" t="s">
        <v>79</v>
      </c>
      <c r="AL27" s="31" t="s">
        <v>80</v>
      </c>
      <c r="AM27" s="31" t="s">
        <v>81</v>
      </c>
      <c r="AN27" s="31" t="s">
        <v>82</v>
      </c>
      <c r="AO27" s="31" t="s">
        <v>83</v>
      </c>
      <c r="AR27" s="8">
        <f t="shared" ref="AR27:BA27" si="266">K27</f>
        <v>2025</v>
      </c>
      <c r="AS27" s="8">
        <f t="shared" si="266"/>
        <v>2026</v>
      </c>
      <c r="AT27" s="8">
        <f t="shared" si="266"/>
        <v>2027</v>
      </c>
      <c r="AU27" s="8">
        <f t="shared" si="266"/>
        <v>2028</v>
      </c>
      <c r="AV27" s="8">
        <f t="shared" si="266"/>
        <v>2029</v>
      </c>
      <c r="AW27" s="8">
        <f t="shared" si="266"/>
        <v>2030</v>
      </c>
      <c r="AX27" s="8">
        <f t="shared" si="266"/>
        <v>2031</v>
      </c>
      <c r="AY27" s="8">
        <f t="shared" si="266"/>
        <v>2032</v>
      </c>
      <c r="AZ27" s="8">
        <f t="shared" si="266"/>
        <v>2033</v>
      </c>
      <c r="BA27" s="8">
        <f t="shared" si="266"/>
        <v>2034</v>
      </c>
      <c r="BC27" s="6">
        <f t="shared" ref="BC27:BL27" si="267">AR27</f>
        <v>2025</v>
      </c>
      <c r="BD27" s="6">
        <f t="shared" si="267"/>
        <v>2026</v>
      </c>
      <c r="BE27" s="6">
        <f t="shared" si="267"/>
        <v>2027</v>
      </c>
      <c r="BF27" s="6">
        <f t="shared" si="267"/>
        <v>2028</v>
      </c>
      <c r="BG27" s="6">
        <f t="shared" si="267"/>
        <v>2029</v>
      </c>
      <c r="BH27" s="6">
        <f t="shared" si="267"/>
        <v>2030</v>
      </c>
      <c r="BI27" s="6">
        <f t="shared" si="267"/>
        <v>2031</v>
      </c>
      <c r="BJ27" s="6">
        <f t="shared" si="267"/>
        <v>2032</v>
      </c>
      <c r="BK27" s="6">
        <f t="shared" si="267"/>
        <v>2033</v>
      </c>
      <c r="BL27" s="6">
        <f t="shared" si="267"/>
        <v>2034</v>
      </c>
      <c r="BO27" s="8">
        <f>BC27</f>
        <v>2025</v>
      </c>
      <c r="BP27" s="8">
        <f t="shared" ref="BP27:BX27" si="268">BD27</f>
        <v>2026</v>
      </c>
      <c r="BQ27" s="8">
        <f t="shared" si="268"/>
        <v>2027</v>
      </c>
      <c r="BR27" s="8">
        <f t="shared" si="268"/>
        <v>2028</v>
      </c>
      <c r="BS27" s="8">
        <f t="shared" si="268"/>
        <v>2029</v>
      </c>
      <c r="BT27" s="8">
        <f t="shared" si="268"/>
        <v>2030</v>
      </c>
      <c r="BU27" s="8">
        <f t="shared" si="268"/>
        <v>2031</v>
      </c>
      <c r="BV27" s="8">
        <f t="shared" si="268"/>
        <v>2032</v>
      </c>
      <c r="BW27" s="8">
        <f t="shared" si="268"/>
        <v>2033</v>
      </c>
      <c r="BX27" s="8">
        <f t="shared" si="268"/>
        <v>2034</v>
      </c>
      <c r="CA27" s="8">
        <f t="shared" ref="CA27:CJ27" si="269">CM27</f>
        <v>2025</v>
      </c>
      <c r="CB27" s="8">
        <f t="shared" si="269"/>
        <v>2026</v>
      </c>
      <c r="CC27" s="8">
        <f t="shared" si="269"/>
        <v>2027</v>
      </c>
      <c r="CD27" s="8">
        <f t="shared" si="269"/>
        <v>2028</v>
      </c>
      <c r="CE27" s="8">
        <f t="shared" si="269"/>
        <v>2029</v>
      </c>
      <c r="CF27" s="8">
        <f t="shared" si="269"/>
        <v>2030</v>
      </c>
      <c r="CG27" s="8">
        <f t="shared" si="269"/>
        <v>2031</v>
      </c>
      <c r="CH27" s="8">
        <f t="shared" si="269"/>
        <v>2032</v>
      </c>
      <c r="CI27" s="8">
        <f t="shared" si="269"/>
        <v>2033</v>
      </c>
      <c r="CJ27" s="8">
        <f t="shared" si="269"/>
        <v>2034</v>
      </c>
      <c r="CM27" s="8">
        <f>BO27</f>
        <v>2025</v>
      </c>
      <c r="CN27" s="8">
        <f t="shared" ref="CN27:CV27" si="270">BP27</f>
        <v>2026</v>
      </c>
      <c r="CO27" s="8">
        <f t="shared" si="270"/>
        <v>2027</v>
      </c>
      <c r="CP27" s="8">
        <f t="shared" si="270"/>
        <v>2028</v>
      </c>
      <c r="CQ27" s="8">
        <f t="shared" si="270"/>
        <v>2029</v>
      </c>
      <c r="CR27" s="8">
        <f t="shared" si="270"/>
        <v>2030</v>
      </c>
      <c r="CS27" s="8">
        <f t="shared" si="270"/>
        <v>2031</v>
      </c>
      <c r="CT27" s="8">
        <f t="shared" si="270"/>
        <v>2032</v>
      </c>
      <c r="CU27" s="8">
        <f t="shared" si="270"/>
        <v>2033</v>
      </c>
      <c r="CV27" s="8">
        <f t="shared" si="270"/>
        <v>2034</v>
      </c>
      <c r="CW27" s="8" t="s">
        <v>84</v>
      </c>
      <c r="CZ27" s="47"/>
      <c r="DA27" s="8">
        <f>BO27</f>
        <v>2025</v>
      </c>
      <c r="DB27" s="8">
        <f t="shared" ref="DB27:DK27" si="271">BP27</f>
        <v>2026</v>
      </c>
      <c r="DC27" s="8">
        <f t="shared" si="271"/>
        <v>2027</v>
      </c>
      <c r="DD27" s="8">
        <f t="shared" si="271"/>
        <v>2028</v>
      </c>
      <c r="DE27" s="8">
        <f t="shared" si="271"/>
        <v>2029</v>
      </c>
      <c r="DF27" s="8">
        <f t="shared" si="271"/>
        <v>2030</v>
      </c>
      <c r="DG27" s="8">
        <f t="shared" si="271"/>
        <v>2031</v>
      </c>
      <c r="DH27" s="8">
        <f t="shared" si="271"/>
        <v>2032</v>
      </c>
      <c r="DI27" s="8">
        <f t="shared" si="271"/>
        <v>2033</v>
      </c>
      <c r="DJ27" s="8">
        <f t="shared" si="271"/>
        <v>2034</v>
      </c>
      <c r="DK27" s="8">
        <f t="shared" si="271"/>
        <v>0</v>
      </c>
      <c r="DM27" s="47">
        <f t="shared" si="65"/>
        <v>0</v>
      </c>
      <c r="DN27" s="8">
        <f t="shared" ref="DN27:DX27" si="272">DN15</f>
        <v>2025</v>
      </c>
      <c r="DO27" s="8">
        <f t="shared" si="272"/>
        <v>2026</v>
      </c>
      <c r="DP27" s="8">
        <f t="shared" si="272"/>
        <v>2027</v>
      </c>
      <c r="DQ27" s="8">
        <f t="shared" si="272"/>
        <v>2028</v>
      </c>
      <c r="DR27" s="8">
        <f t="shared" si="272"/>
        <v>2029</v>
      </c>
      <c r="DS27" s="8">
        <f t="shared" si="272"/>
        <v>2030</v>
      </c>
      <c r="DT27" s="8">
        <f t="shared" si="272"/>
        <v>2031</v>
      </c>
      <c r="DU27" s="8">
        <f t="shared" si="272"/>
        <v>2032</v>
      </c>
      <c r="DV27" s="8">
        <f t="shared" si="272"/>
        <v>2033</v>
      </c>
      <c r="DW27" s="8">
        <f t="shared" si="272"/>
        <v>2034</v>
      </c>
      <c r="DX27" s="8">
        <f t="shared" si="272"/>
        <v>0</v>
      </c>
      <c r="DZ27" s="47">
        <f t="shared" si="67"/>
        <v>0</v>
      </c>
      <c r="EA27" s="8">
        <f t="shared" ref="EA27:EK27" si="273">EA15</f>
        <v>2025</v>
      </c>
      <c r="EB27" s="8">
        <f t="shared" si="273"/>
        <v>2026</v>
      </c>
      <c r="EC27" s="8">
        <f t="shared" si="273"/>
        <v>2027</v>
      </c>
      <c r="ED27" s="8">
        <f t="shared" si="273"/>
        <v>2028</v>
      </c>
      <c r="EE27" s="8">
        <f t="shared" si="273"/>
        <v>2029</v>
      </c>
      <c r="EF27" s="8">
        <f t="shared" si="273"/>
        <v>2030</v>
      </c>
      <c r="EG27" s="8">
        <f t="shared" si="273"/>
        <v>2031</v>
      </c>
      <c r="EH27" s="8">
        <f t="shared" si="273"/>
        <v>2032</v>
      </c>
      <c r="EI27" s="8">
        <f t="shared" si="273"/>
        <v>2033</v>
      </c>
      <c r="EJ27" s="8">
        <f t="shared" si="273"/>
        <v>2034</v>
      </c>
      <c r="EK27" s="8" t="str">
        <f t="shared" si="273"/>
        <v>Totalt</v>
      </c>
      <c r="EM27" s="47">
        <f t="shared" si="69"/>
        <v>0</v>
      </c>
      <c r="EN27" s="8">
        <f t="shared" ref="EN27:EX27" si="274">EN15</f>
        <v>2025</v>
      </c>
      <c r="EO27" s="8">
        <f t="shared" si="274"/>
        <v>2026</v>
      </c>
      <c r="EP27" s="8">
        <f t="shared" si="274"/>
        <v>2027</v>
      </c>
      <c r="EQ27" s="8">
        <f t="shared" si="274"/>
        <v>2028</v>
      </c>
      <c r="ER27" s="8">
        <f t="shared" si="274"/>
        <v>2029</v>
      </c>
      <c r="ES27" s="8">
        <f t="shared" si="274"/>
        <v>2030</v>
      </c>
      <c r="ET27" s="8">
        <f t="shared" si="274"/>
        <v>2031</v>
      </c>
      <c r="EU27" s="8">
        <f t="shared" si="274"/>
        <v>2032</v>
      </c>
      <c r="EV27" s="8">
        <f t="shared" si="274"/>
        <v>2033</v>
      </c>
      <c r="EW27" s="8">
        <f t="shared" si="274"/>
        <v>2034</v>
      </c>
      <c r="EX27" s="8">
        <f t="shared" si="274"/>
        <v>0</v>
      </c>
      <c r="FA27" s="47">
        <f t="shared" si="55"/>
        <v>0</v>
      </c>
      <c r="FB27" s="8">
        <f t="shared" ref="FB27:FL27" si="275">FB15</f>
        <v>2025</v>
      </c>
      <c r="FC27" s="8">
        <f t="shared" si="275"/>
        <v>2026</v>
      </c>
      <c r="FD27" s="8">
        <f t="shared" si="275"/>
        <v>2027</v>
      </c>
      <c r="FE27" s="8">
        <f t="shared" si="275"/>
        <v>2028</v>
      </c>
      <c r="FF27" s="8">
        <f t="shared" si="275"/>
        <v>2029</v>
      </c>
      <c r="FG27" s="8">
        <f t="shared" si="275"/>
        <v>2030</v>
      </c>
      <c r="FH27" s="8">
        <f t="shared" si="275"/>
        <v>2031</v>
      </c>
      <c r="FI27" s="8">
        <f t="shared" si="275"/>
        <v>2032</v>
      </c>
      <c r="FJ27" s="8">
        <f t="shared" si="275"/>
        <v>2033</v>
      </c>
      <c r="FK27" s="8">
        <f t="shared" si="275"/>
        <v>2034</v>
      </c>
      <c r="FL27" s="8">
        <f t="shared" si="275"/>
        <v>0</v>
      </c>
      <c r="FO27" s="6">
        <f t="shared" ref="FO27:FX27" si="276">AR27</f>
        <v>2025</v>
      </c>
      <c r="FP27" s="6">
        <f t="shared" si="276"/>
        <v>2026</v>
      </c>
      <c r="FQ27" s="6">
        <f t="shared" si="276"/>
        <v>2027</v>
      </c>
      <c r="FR27" s="6">
        <f t="shared" si="276"/>
        <v>2028</v>
      </c>
      <c r="FS27" s="6">
        <f t="shared" si="276"/>
        <v>2029</v>
      </c>
      <c r="FT27" s="6">
        <f t="shared" si="276"/>
        <v>2030</v>
      </c>
      <c r="FU27" s="6">
        <f t="shared" si="276"/>
        <v>2031</v>
      </c>
      <c r="FV27" s="6">
        <f t="shared" si="276"/>
        <v>2032</v>
      </c>
      <c r="FW27" s="6">
        <f t="shared" si="276"/>
        <v>2033</v>
      </c>
      <c r="FX27" s="6">
        <f t="shared" si="276"/>
        <v>2034</v>
      </c>
    </row>
    <row r="28" spans="2:180" ht="15" x14ac:dyDescent="0.25">
      <c r="B28" s="743" t="s">
        <v>148</v>
      </c>
      <c r="C28" s="744"/>
      <c r="D28" s="744"/>
      <c r="E28" s="744"/>
      <c r="F28" s="744"/>
      <c r="G28" s="744"/>
      <c r="H28" s="744"/>
      <c r="I28" s="744"/>
      <c r="J28" s="744"/>
      <c r="K28" s="744"/>
      <c r="L28" s="744"/>
      <c r="M28" s="744"/>
      <c r="N28" s="744"/>
      <c r="O28" s="744"/>
      <c r="P28" s="744"/>
      <c r="Q28" s="744"/>
      <c r="R28" s="744"/>
      <c r="S28" s="744"/>
      <c r="T28" s="745"/>
      <c r="AG28" s="6">
        <f t="shared" ref="AG28:AG30" si="277">I28</f>
        <v>0</v>
      </c>
      <c r="AH28" s="6">
        <f>AG28*Tabeller!$I$49</f>
        <v>0</v>
      </c>
      <c r="AI28" s="6">
        <f t="shared" ref="AI28:AI30" si="278">IF(AG28&gt;0,(AH28-400)/52*47,0)</f>
        <v>0</v>
      </c>
      <c r="AJ28" s="88">
        <f>AI28*Tabeller!$H$40</f>
        <v>0</v>
      </c>
      <c r="AK28" s="6">
        <f>SUM(AI28:AJ28,AL28)*Tabeller!$H$42</f>
        <v>0</v>
      </c>
      <c r="AL28" s="6">
        <f>AH28*Tabeller!$H$41</f>
        <v>0</v>
      </c>
      <c r="AM28" s="6">
        <f t="shared" ref="AM28:AM30" si="279">SUM(AI28:AL28)</f>
        <v>0</v>
      </c>
      <c r="AN28" s="6" t="e">
        <f>AM28+(IF(#REF!="Teknisk adm bistand",Registrering!$E$51,Registrering!$B$51))</f>
        <v>#REF!</v>
      </c>
      <c r="AO28" s="6" t="e">
        <f>AN28/Tabeller!$H$5</f>
        <v>#REF!</v>
      </c>
      <c r="AP28" s="30"/>
      <c r="AR28" s="6">
        <f>((K28*Budsjett_FL!$AM28))</f>
        <v>0</v>
      </c>
      <c r="AS28" s="6">
        <f>((L28*Budsjett_FL!$AM28)*(Tabeller!J$49))</f>
        <v>0</v>
      </c>
      <c r="AT28" s="6">
        <f>((M28*Budsjett_FL!$AM28)*(Tabeller!K$49))</f>
        <v>0</v>
      </c>
      <c r="AU28" s="6">
        <f>((N28*Budsjett_FL!$AM28)*(Tabeller!L$49))</f>
        <v>0</v>
      </c>
      <c r="AV28" s="6">
        <f>((O28*Budsjett_FL!$AM28)*(Tabeller!M$49))</f>
        <v>0</v>
      </c>
      <c r="AW28" s="6">
        <f>((P28*Budsjett_FL!$AM28)*(Tabeller!N$49))</f>
        <v>0</v>
      </c>
      <c r="AX28" s="6">
        <f>((Q28*Budsjett_FL!$AM28)*(Tabeller!O$49))</f>
        <v>0</v>
      </c>
      <c r="AY28" s="6">
        <f>((R28*Budsjett_FL!$AM28)*(Tabeller!P$49))</f>
        <v>0</v>
      </c>
      <c r="AZ28" s="6">
        <f>((S28*Budsjett_FL!$AM28)*(Tabeller!Q$49))</f>
        <v>0</v>
      </c>
      <c r="BA28" s="6">
        <f>((T28*Budsjett_FL!$AM28)*(Tabeller!R$49))</f>
        <v>0</v>
      </c>
      <c r="BC28" s="6">
        <f t="shared" ref="BC28:BL30" si="280">IFERROR(IF($E$81&gt;$E$80,$E$81*AR28,FO28),0)</f>
        <v>0</v>
      </c>
      <c r="BD28" s="6">
        <f t="shared" si="280"/>
        <v>0</v>
      </c>
      <c r="BE28" s="6">
        <f t="shared" si="280"/>
        <v>0</v>
      </c>
      <c r="BF28" s="6">
        <f t="shared" si="280"/>
        <v>0</v>
      </c>
      <c r="BG28" s="6">
        <f t="shared" si="280"/>
        <v>0</v>
      </c>
      <c r="BH28" s="6">
        <f t="shared" si="280"/>
        <v>0</v>
      </c>
      <c r="BI28" s="6">
        <f t="shared" si="280"/>
        <v>0</v>
      </c>
      <c r="BJ28" s="6">
        <f t="shared" si="280"/>
        <v>0</v>
      </c>
      <c r="BK28" s="6">
        <f t="shared" si="280"/>
        <v>0</v>
      </c>
      <c r="BL28" s="6">
        <f t="shared" si="280"/>
        <v>0</v>
      </c>
      <c r="BO28" s="6"/>
      <c r="BP28" s="6"/>
      <c r="BQ28" s="6"/>
      <c r="BR28" s="6"/>
      <c r="BS28" s="6"/>
      <c r="BT28" s="6"/>
      <c r="BU28" s="6"/>
      <c r="BV28" s="6"/>
      <c r="BW28" s="6"/>
      <c r="BX28" s="6"/>
      <c r="CA28" s="6">
        <f>BC28</f>
        <v>0</v>
      </c>
      <c r="CB28" s="6">
        <f t="shared" ref="CB28:CJ30" si="281">BD28</f>
        <v>0</v>
      </c>
      <c r="CC28" s="6">
        <f t="shared" si="281"/>
        <v>0</v>
      </c>
      <c r="CD28" s="6">
        <f t="shared" si="281"/>
        <v>0</v>
      </c>
      <c r="CE28" s="6">
        <f t="shared" si="281"/>
        <v>0</v>
      </c>
      <c r="CF28" s="6">
        <f t="shared" si="281"/>
        <v>0</v>
      </c>
      <c r="CG28" s="6">
        <f t="shared" si="281"/>
        <v>0</v>
      </c>
      <c r="CH28" s="6">
        <f t="shared" si="281"/>
        <v>0</v>
      </c>
      <c r="CI28" s="6">
        <f t="shared" si="281"/>
        <v>0</v>
      </c>
      <c r="CJ28" s="6">
        <f t="shared" si="281"/>
        <v>0</v>
      </c>
      <c r="CL28" s="47" t="e">
        <f>#REF!</f>
        <v>#REF!</v>
      </c>
      <c r="CM28" s="6"/>
      <c r="CN28" s="6"/>
      <c r="CO28" s="6"/>
      <c r="CP28" s="6"/>
      <c r="CQ28" s="6"/>
      <c r="CR28" s="6"/>
      <c r="CS28" s="6"/>
      <c r="CT28" s="6"/>
      <c r="CU28" s="6"/>
      <c r="CV28" s="6"/>
      <c r="CW28" s="8">
        <f>SUM(CM28:CV28)</f>
        <v>0</v>
      </c>
      <c r="CZ28" s="47" t="e">
        <f t="shared" ref="CZ28:CZ31" si="282">CL28</f>
        <v>#REF!</v>
      </c>
      <c r="DA28" s="6"/>
      <c r="DB28" s="6"/>
      <c r="DC28" s="6"/>
      <c r="DD28" s="6"/>
      <c r="DE28" s="6"/>
      <c r="DF28" s="6"/>
      <c r="DG28" s="6"/>
      <c r="DH28" s="6"/>
      <c r="DI28" s="6"/>
      <c r="DJ28" s="6"/>
      <c r="DK28" s="8">
        <f>SUM(DA28:DJ28)</f>
        <v>0</v>
      </c>
      <c r="DM28" s="47" t="e">
        <f t="shared" si="65"/>
        <v>#REF!</v>
      </c>
      <c r="DN28" s="6"/>
      <c r="DO28" s="6"/>
      <c r="DP28" s="6"/>
      <c r="DQ28" s="6"/>
      <c r="DR28" s="6"/>
      <c r="DS28" s="6"/>
      <c r="DT28" s="6"/>
      <c r="DU28" s="6"/>
      <c r="DV28" s="6"/>
      <c r="DW28" s="6"/>
      <c r="DX28" s="8">
        <f>SUM(DN28:DW28)</f>
        <v>0</v>
      </c>
      <c r="DZ28" s="47" t="e">
        <f t="shared" si="67"/>
        <v>#REF!</v>
      </c>
      <c r="EA28" s="6"/>
      <c r="EB28" s="6"/>
      <c r="EC28" s="6"/>
      <c r="ED28" s="6"/>
      <c r="EE28" s="6"/>
      <c r="EF28" s="6"/>
      <c r="EG28" s="6"/>
      <c r="EH28" s="6"/>
      <c r="EI28" s="6"/>
      <c r="EJ28" s="6"/>
      <c r="EK28" s="8">
        <f>SUM(EA28:EJ28)</f>
        <v>0</v>
      </c>
      <c r="EM28" s="47" t="e">
        <f t="shared" si="69"/>
        <v>#REF!</v>
      </c>
      <c r="EN28" s="6"/>
      <c r="EO28" s="6"/>
      <c r="EP28" s="6"/>
      <c r="EQ28" s="6"/>
      <c r="ER28" s="6"/>
      <c r="ES28" s="6"/>
      <c r="ET28" s="6"/>
      <c r="EU28" s="6"/>
      <c r="EV28" s="6"/>
      <c r="EW28" s="6"/>
      <c r="EX28" s="8">
        <f>SUM(EN28:EW28)</f>
        <v>0</v>
      </c>
      <c r="FA28" s="47" t="e">
        <f t="shared" si="55"/>
        <v>#REF!</v>
      </c>
      <c r="FB28" s="6">
        <f t="shared" ref="FB28:FK30" si="283">IF($H28=$FA$1,AR28,0)</f>
        <v>0</v>
      </c>
      <c r="FC28" s="6">
        <f t="shared" si="283"/>
        <v>0</v>
      </c>
      <c r="FD28" s="6">
        <f t="shared" si="283"/>
        <v>0</v>
      </c>
      <c r="FE28" s="6">
        <f t="shared" si="283"/>
        <v>0</v>
      </c>
      <c r="FF28" s="6">
        <f t="shared" si="283"/>
        <v>0</v>
      </c>
      <c r="FG28" s="6">
        <f t="shared" si="283"/>
        <v>0</v>
      </c>
      <c r="FH28" s="6">
        <f t="shared" si="283"/>
        <v>0</v>
      </c>
      <c r="FI28" s="6">
        <f t="shared" si="283"/>
        <v>0</v>
      </c>
      <c r="FJ28" s="6">
        <f t="shared" si="283"/>
        <v>0</v>
      </c>
      <c r="FK28" s="6">
        <f t="shared" si="283"/>
        <v>0</v>
      </c>
      <c r="FL28" s="8">
        <f>SUM(FB28:FK28)</f>
        <v>0</v>
      </c>
      <c r="FO28" s="6">
        <f>IFERROR(IF(#REF!="Teknisk/adm. Bistand",(K28)*Tabeller!J$11,(K28)*Tabeller!J$10),0)</f>
        <v>0</v>
      </c>
      <c r="FP28" s="6">
        <f>IFERROR(IF(#REF!="Teknisk/adm. Bistand",(L28)*Tabeller!K$11,(L28)*Tabeller!K$10),0)</f>
        <v>0</v>
      </c>
      <c r="FQ28" s="6">
        <f>IFERROR(IF(#REF!="Teknisk/adm. Bistand",(M28)*Tabeller!L$11,(M28)*Tabeller!L$10),0)</f>
        <v>0</v>
      </c>
      <c r="FR28" s="6">
        <f>IFERROR(IF(#REF!="Teknisk/adm. Bistand",(N28)*Tabeller!M$11,(N28)*Tabeller!M$10),0)</f>
        <v>0</v>
      </c>
      <c r="FS28" s="6">
        <f>IFERROR(IF(#REF!="Teknisk/adm. Bistand",(O28)*Tabeller!N$11,(O28)*Tabeller!N$10),0)</f>
        <v>0</v>
      </c>
      <c r="FT28" s="6">
        <f>IFERROR(IF(#REF!="Teknisk/adm. Bistand",(P28)*Tabeller!O$11,(P28)*Tabeller!O$10),0)</f>
        <v>0</v>
      </c>
      <c r="FU28" s="6">
        <f>IFERROR(IF(#REF!="Teknisk/adm. Bistand",(Q28)*Tabeller!P$11,(Q28)*Tabeller!P$10),0)</f>
        <v>0</v>
      </c>
      <c r="FV28" s="6">
        <f>IFERROR(IF(#REF!="Teknisk/adm. Bistand",(R28)*Tabeller!Q$11,(R28)*Tabeller!Q$10),0)</f>
        <v>0</v>
      </c>
      <c r="FW28" s="6">
        <f>IFERROR(IF(#REF!="Teknisk/adm. Bistand",(S28)*Tabeller!R$11,(S28)*Tabeller!R$10),0)</f>
        <v>0</v>
      </c>
      <c r="FX28" s="6">
        <f>IFERROR(IF(#REF!="Teknisk/adm. Bistand",(T28)*Tabeller!S$11,(T28)*Tabeller!S$10),0)</f>
        <v>0</v>
      </c>
    </row>
    <row r="29" spans="2:180" ht="15" x14ac:dyDescent="0.25">
      <c r="B29" s="746"/>
      <c r="C29" s="747"/>
      <c r="D29" s="747"/>
      <c r="E29" s="747"/>
      <c r="F29" s="747"/>
      <c r="G29" s="747"/>
      <c r="H29" s="747"/>
      <c r="I29" s="747"/>
      <c r="J29" s="747"/>
      <c r="K29" s="747"/>
      <c r="L29" s="747"/>
      <c r="M29" s="747"/>
      <c r="N29" s="747"/>
      <c r="O29" s="747"/>
      <c r="P29" s="747"/>
      <c r="Q29" s="747"/>
      <c r="R29" s="747"/>
      <c r="S29" s="747"/>
      <c r="T29" s="748"/>
      <c r="AG29" s="6">
        <f t="shared" si="277"/>
        <v>0</v>
      </c>
      <c r="AH29" s="6">
        <f>AG29*Tabeller!$I$49</f>
        <v>0</v>
      </c>
      <c r="AI29" s="6">
        <f t="shared" si="278"/>
        <v>0</v>
      </c>
      <c r="AJ29" s="88">
        <f>AI29*Tabeller!$H$40</f>
        <v>0</v>
      </c>
      <c r="AK29" s="6">
        <f>SUM(AI29:AJ29,AL29)*Tabeller!$H$42</f>
        <v>0</v>
      </c>
      <c r="AL29" s="6">
        <f>AH29*Tabeller!$H$41</f>
        <v>0</v>
      </c>
      <c r="AM29" s="6">
        <f t="shared" si="279"/>
        <v>0</v>
      </c>
      <c r="AN29" s="6">
        <f>AM29+(IF(B29="Teknisk adm bistand",Registrering!$E$51,Registrering!$B$51))</f>
        <v>0</v>
      </c>
      <c r="AO29" s="6">
        <f>AN29/Tabeller!$H$5</f>
        <v>0</v>
      </c>
      <c r="AP29" s="30"/>
      <c r="AR29" s="6">
        <f>((K29*Budsjett_FL!$AM29))</f>
        <v>0</v>
      </c>
      <c r="AS29" s="6">
        <f>((L29*Budsjett_FL!$AM29)*(Tabeller!J$49))</f>
        <v>0</v>
      </c>
      <c r="AT29" s="6">
        <f>((M29*Budsjett_FL!$AM29)*(Tabeller!K$49))</f>
        <v>0</v>
      </c>
      <c r="AU29" s="6">
        <f>((N29*Budsjett_FL!$AM29)*(Tabeller!L$49))</f>
        <v>0</v>
      </c>
      <c r="AV29" s="6">
        <f>((O29*Budsjett_FL!$AM29)*(Tabeller!M$49))</f>
        <v>0</v>
      </c>
      <c r="AW29" s="6">
        <f>((P29*Budsjett_FL!$AM29)*(Tabeller!N$49))</f>
        <v>0</v>
      </c>
      <c r="AX29" s="6">
        <f>((Q29*Budsjett_FL!$AM29)*(Tabeller!O$49))</f>
        <v>0</v>
      </c>
      <c r="AY29" s="6">
        <f>((R29*Budsjett_FL!$AM29)*(Tabeller!P$49))</f>
        <v>0</v>
      </c>
      <c r="AZ29" s="6">
        <f>((S29*Budsjett_FL!$AM29)*(Tabeller!Q$49))</f>
        <v>0</v>
      </c>
      <c r="BA29" s="6">
        <f>((T29*Budsjett_FL!$AM29)*(Tabeller!R$49))</f>
        <v>0</v>
      </c>
      <c r="BC29" s="6">
        <f t="shared" si="280"/>
        <v>0</v>
      </c>
      <c r="BD29" s="6">
        <f t="shared" si="280"/>
        <v>0</v>
      </c>
      <c r="BE29" s="6">
        <f t="shared" si="280"/>
        <v>0</v>
      </c>
      <c r="BF29" s="6">
        <f t="shared" si="280"/>
        <v>0</v>
      </c>
      <c r="BG29" s="6">
        <f t="shared" si="280"/>
        <v>0</v>
      </c>
      <c r="BH29" s="6">
        <f t="shared" si="280"/>
        <v>0</v>
      </c>
      <c r="BI29" s="6">
        <f t="shared" si="280"/>
        <v>0</v>
      </c>
      <c r="BJ29" s="6">
        <f t="shared" si="280"/>
        <v>0</v>
      </c>
      <c r="BK29" s="6">
        <f t="shared" si="280"/>
        <v>0</v>
      </c>
      <c r="BL29" s="6">
        <f t="shared" si="280"/>
        <v>0</v>
      </c>
      <c r="BO29" s="6"/>
      <c r="BP29" s="6"/>
      <c r="BQ29" s="6"/>
      <c r="BR29" s="6"/>
      <c r="BS29" s="6"/>
      <c r="BT29" s="6"/>
      <c r="BU29" s="6"/>
      <c r="BV29" s="6"/>
      <c r="BW29" s="6"/>
      <c r="BX29" s="6"/>
      <c r="CA29" s="6">
        <f t="shared" ref="CA29:CA30" si="284">BC29</f>
        <v>0</v>
      </c>
      <c r="CB29" s="6">
        <f t="shared" si="281"/>
        <v>0</v>
      </c>
      <c r="CC29" s="6">
        <f t="shared" si="281"/>
        <v>0</v>
      </c>
      <c r="CD29" s="6">
        <f t="shared" si="281"/>
        <v>0</v>
      </c>
      <c r="CE29" s="6">
        <f t="shared" si="281"/>
        <v>0</v>
      </c>
      <c r="CF29" s="6">
        <f t="shared" si="281"/>
        <v>0</v>
      </c>
      <c r="CG29" s="6">
        <f t="shared" si="281"/>
        <v>0</v>
      </c>
      <c r="CH29" s="6">
        <f t="shared" si="281"/>
        <v>0</v>
      </c>
      <c r="CI29" s="6">
        <f t="shared" si="281"/>
        <v>0</v>
      </c>
      <c r="CJ29" s="6">
        <f t="shared" si="281"/>
        <v>0</v>
      </c>
      <c r="CL29" s="47">
        <f>B29</f>
        <v>0</v>
      </c>
      <c r="CM29" s="6"/>
      <c r="CN29" s="6"/>
      <c r="CO29" s="6"/>
      <c r="CP29" s="6"/>
      <c r="CQ29" s="6"/>
      <c r="CR29" s="6"/>
      <c r="CS29" s="6"/>
      <c r="CT29" s="6"/>
      <c r="CU29" s="6"/>
      <c r="CV29" s="6"/>
      <c r="CW29" s="8">
        <f t="shared" ref="CW29:CW31" si="285">SUM(CM29:CV29)</f>
        <v>0</v>
      </c>
      <c r="CZ29" s="47">
        <f t="shared" si="282"/>
        <v>0</v>
      </c>
      <c r="DA29" s="6"/>
      <c r="DB29" s="6"/>
      <c r="DC29" s="6"/>
      <c r="DD29" s="6"/>
      <c r="DE29" s="6"/>
      <c r="DF29" s="6"/>
      <c r="DG29" s="6"/>
      <c r="DH29" s="6"/>
      <c r="DI29" s="6"/>
      <c r="DJ29" s="6"/>
      <c r="DK29" s="8">
        <f t="shared" ref="DK29:DK31" si="286">SUM(DA29:DJ29)</f>
        <v>0</v>
      </c>
      <c r="DM29" s="47">
        <f t="shared" si="65"/>
        <v>0</v>
      </c>
      <c r="DN29" s="6"/>
      <c r="DO29" s="6"/>
      <c r="DP29" s="6"/>
      <c r="DQ29" s="6"/>
      <c r="DR29" s="6"/>
      <c r="DS29" s="6"/>
      <c r="DT29" s="6"/>
      <c r="DU29" s="6"/>
      <c r="DV29" s="6"/>
      <c r="DW29" s="6"/>
      <c r="DX29" s="8">
        <f t="shared" ref="DX29:DX31" si="287">SUM(DN29:DW29)</f>
        <v>0</v>
      </c>
      <c r="DZ29" s="47">
        <f t="shared" si="67"/>
        <v>0</v>
      </c>
      <c r="EA29" s="6"/>
      <c r="EB29" s="6"/>
      <c r="EC29" s="6"/>
      <c r="ED29" s="6"/>
      <c r="EE29" s="6"/>
      <c r="EF29" s="6"/>
      <c r="EG29" s="6"/>
      <c r="EH29" s="6"/>
      <c r="EI29" s="6"/>
      <c r="EJ29" s="6"/>
      <c r="EK29" s="8">
        <f t="shared" ref="EK29:EK31" si="288">SUM(EA29:EJ29)</f>
        <v>0</v>
      </c>
      <c r="EM29" s="47">
        <f t="shared" si="69"/>
        <v>0</v>
      </c>
      <c r="EN29" s="6"/>
      <c r="EO29" s="6"/>
      <c r="EP29" s="6"/>
      <c r="EQ29" s="6"/>
      <c r="ER29" s="6"/>
      <c r="ES29" s="6"/>
      <c r="ET29" s="6"/>
      <c r="EU29" s="6"/>
      <c r="EV29" s="6"/>
      <c r="EW29" s="6"/>
      <c r="EX29" s="8">
        <f t="shared" ref="EX29:EX31" si="289">SUM(EN29:EW29)</f>
        <v>0</v>
      </c>
      <c r="FA29" s="47">
        <f t="shared" si="55"/>
        <v>0</v>
      </c>
      <c r="FB29" s="6">
        <f t="shared" si="283"/>
        <v>0</v>
      </c>
      <c r="FC29" s="6">
        <f t="shared" si="283"/>
        <v>0</v>
      </c>
      <c r="FD29" s="6">
        <f t="shared" si="283"/>
        <v>0</v>
      </c>
      <c r="FE29" s="6">
        <f t="shared" si="283"/>
        <v>0</v>
      </c>
      <c r="FF29" s="6">
        <f t="shared" si="283"/>
        <v>0</v>
      </c>
      <c r="FG29" s="6">
        <f t="shared" si="283"/>
        <v>0</v>
      </c>
      <c r="FH29" s="6">
        <f t="shared" si="283"/>
        <v>0</v>
      </c>
      <c r="FI29" s="6">
        <f t="shared" si="283"/>
        <v>0</v>
      </c>
      <c r="FJ29" s="6">
        <f t="shared" si="283"/>
        <v>0</v>
      </c>
      <c r="FK29" s="6">
        <f t="shared" si="283"/>
        <v>0</v>
      </c>
      <c r="FL29" s="8">
        <f t="shared" ref="FL29:FL31" si="290">SUM(FB29:FK29)</f>
        <v>0</v>
      </c>
      <c r="FO29" s="6">
        <f>IFERROR(IF($B29="Teknisk/adm. Bistand",(K29)*Tabeller!J$11,(K29)*Tabeller!J$10),0)</f>
        <v>0</v>
      </c>
      <c r="FP29" s="6">
        <f>IFERROR(IF($B29="Teknisk/adm. Bistand",(L29)*Tabeller!K$11,(L29)*Tabeller!K$10),0)</f>
        <v>0</v>
      </c>
      <c r="FQ29" s="6">
        <f>IFERROR(IF($B29="Teknisk/adm. Bistand",(M29)*Tabeller!L$11,(M29)*Tabeller!L$10),0)</f>
        <v>0</v>
      </c>
      <c r="FR29" s="6">
        <f>IFERROR(IF($B29="Teknisk/adm. Bistand",(N29)*Tabeller!M$11,(N29)*Tabeller!M$10),0)</f>
        <v>0</v>
      </c>
      <c r="FS29" s="6">
        <f>IFERROR(IF($B29="Teknisk/adm. Bistand",(O29)*Tabeller!N$11,(O29)*Tabeller!N$10),0)</f>
        <v>0</v>
      </c>
      <c r="FT29" s="6">
        <f>IFERROR(IF($B29="Teknisk/adm. Bistand",(P29)*Tabeller!O$11,(P29)*Tabeller!O$10),0)</f>
        <v>0</v>
      </c>
      <c r="FU29" s="6">
        <f>IFERROR(IF($B29="Teknisk/adm. Bistand",(Q29)*Tabeller!P$11,(Q29)*Tabeller!P$10),0)</f>
        <v>0</v>
      </c>
      <c r="FV29" s="6">
        <f>IFERROR(IF($B29="Teknisk/adm. Bistand",(R29)*Tabeller!Q$11,(R29)*Tabeller!Q$10),0)</f>
        <v>0</v>
      </c>
      <c r="FW29" s="6">
        <f>IFERROR(IF($B29="Teknisk/adm. Bistand",(S29)*Tabeller!R$11,(S29)*Tabeller!R$10),0)</f>
        <v>0</v>
      </c>
      <c r="FX29" s="6">
        <f>IFERROR(IF($B29="Teknisk/adm. Bistand",(T29)*Tabeller!S$11,(T29)*Tabeller!S$10),0)</f>
        <v>0</v>
      </c>
    </row>
    <row r="30" spans="2:180" ht="15" x14ac:dyDescent="0.25">
      <c r="B30" s="749"/>
      <c r="C30" s="750"/>
      <c r="D30" s="750"/>
      <c r="E30" s="750"/>
      <c r="F30" s="750"/>
      <c r="G30" s="750"/>
      <c r="H30" s="750"/>
      <c r="I30" s="750"/>
      <c r="J30" s="750"/>
      <c r="K30" s="750"/>
      <c r="L30" s="750"/>
      <c r="M30" s="750"/>
      <c r="N30" s="750"/>
      <c r="O30" s="750"/>
      <c r="P30" s="750"/>
      <c r="Q30" s="750"/>
      <c r="R30" s="750"/>
      <c r="S30" s="750"/>
      <c r="T30" s="751"/>
      <c r="AG30" s="6">
        <f t="shared" si="277"/>
        <v>0</v>
      </c>
      <c r="AH30" s="6">
        <f>AG30*Tabeller!$I$49</f>
        <v>0</v>
      </c>
      <c r="AI30" s="6">
        <f t="shared" si="278"/>
        <v>0</v>
      </c>
      <c r="AJ30" s="88">
        <f>AI30*Tabeller!$H$40</f>
        <v>0</v>
      </c>
      <c r="AK30" s="6">
        <f>SUM(AI30:AJ30,AL30)*Tabeller!$H$42</f>
        <v>0</v>
      </c>
      <c r="AL30" s="6">
        <f>AH30*Tabeller!$H$41</f>
        <v>0</v>
      </c>
      <c r="AM30" s="6">
        <f t="shared" si="279"/>
        <v>0</v>
      </c>
      <c r="AN30" s="6">
        <f>AM30+(IF(B30="Teknisk adm bistand",Registrering!$E$51,Registrering!$B$51))</f>
        <v>0</v>
      </c>
      <c r="AO30" s="6">
        <f>AN30/Tabeller!$H$5</f>
        <v>0</v>
      </c>
      <c r="AP30" s="30"/>
      <c r="AR30" s="6">
        <f>((K30*Budsjett_FL!$AM30))</f>
        <v>0</v>
      </c>
      <c r="AS30" s="6">
        <f>((L30*Budsjett_FL!$AM30)*(Tabeller!J$49))</f>
        <v>0</v>
      </c>
      <c r="AT30" s="6">
        <f>((M30*Budsjett_FL!$AM30)*(Tabeller!K$49))</f>
        <v>0</v>
      </c>
      <c r="AU30" s="6">
        <f>((N30*Budsjett_FL!$AM30)*(Tabeller!L$49))</f>
        <v>0</v>
      </c>
      <c r="AV30" s="6">
        <f>((O30*Budsjett_FL!$AM30)*(Tabeller!M$49))</f>
        <v>0</v>
      </c>
      <c r="AW30" s="6">
        <f>((P30*Budsjett_FL!$AM30)*(Tabeller!N$49))</f>
        <v>0</v>
      </c>
      <c r="AX30" s="6">
        <f>((Q30*Budsjett_FL!$AM30)*(Tabeller!O$49))</f>
        <v>0</v>
      </c>
      <c r="AY30" s="6">
        <f>((R30*Budsjett_FL!$AM30)*(Tabeller!P$49))</f>
        <v>0</v>
      </c>
      <c r="AZ30" s="6">
        <f>((S30*Budsjett_FL!$AM30)*(Tabeller!Q$49))</f>
        <v>0</v>
      </c>
      <c r="BA30" s="6">
        <f>((T30*Budsjett_FL!$AM30)*(Tabeller!R$49))</f>
        <v>0</v>
      </c>
      <c r="BC30" s="6">
        <f t="shared" si="280"/>
        <v>0</v>
      </c>
      <c r="BD30" s="6">
        <f t="shared" si="280"/>
        <v>0</v>
      </c>
      <c r="BE30" s="6">
        <f t="shared" si="280"/>
        <v>0</v>
      </c>
      <c r="BF30" s="6">
        <f t="shared" si="280"/>
        <v>0</v>
      </c>
      <c r="BG30" s="6">
        <f t="shared" si="280"/>
        <v>0</v>
      </c>
      <c r="BH30" s="6">
        <f t="shared" si="280"/>
        <v>0</v>
      </c>
      <c r="BI30" s="6">
        <f t="shared" si="280"/>
        <v>0</v>
      </c>
      <c r="BJ30" s="6">
        <f t="shared" si="280"/>
        <v>0</v>
      </c>
      <c r="BK30" s="6">
        <f t="shared" si="280"/>
        <v>0</v>
      </c>
      <c r="BL30" s="6">
        <f t="shared" si="280"/>
        <v>0</v>
      </c>
      <c r="BO30" s="6"/>
      <c r="BP30" s="6"/>
      <c r="BQ30" s="6"/>
      <c r="BR30" s="6"/>
      <c r="BS30" s="6"/>
      <c r="BT30" s="6"/>
      <c r="BU30" s="6"/>
      <c r="BV30" s="6"/>
      <c r="BW30" s="6"/>
      <c r="BX30" s="6"/>
      <c r="CA30" s="6">
        <f t="shared" si="284"/>
        <v>0</v>
      </c>
      <c r="CB30" s="6">
        <f t="shared" si="281"/>
        <v>0</v>
      </c>
      <c r="CC30" s="6">
        <f t="shared" si="281"/>
        <v>0</v>
      </c>
      <c r="CD30" s="6">
        <f t="shared" si="281"/>
        <v>0</v>
      </c>
      <c r="CE30" s="6">
        <f t="shared" si="281"/>
        <v>0</v>
      </c>
      <c r="CF30" s="6">
        <f t="shared" si="281"/>
        <v>0</v>
      </c>
      <c r="CG30" s="6">
        <f t="shared" si="281"/>
        <v>0</v>
      </c>
      <c r="CH30" s="6">
        <f t="shared" si="281"/>
        <v>0</v>
      </c>
      <c r="CI30" s="6">
        <f t="shared" si="281"/>
        <v>0</v>
      </c>
      <c r="CJ30" s="6">
        <f t="shared" si="281"/>
        <v>0</v>
      </c>
      <c r="CL30" s="47">
        <f>B30</f>
        <v>0</v>
      </c>
      <c r="CM30" s="6"/>
      <c r="CN30" s="6"/>
      <c r="CO30" s="6"/>
      <c r="CP30" s="6"/>
      <c r="CQ30" s="6"/>
      <c r="CR30" s="6"/>
      <c r="CS30" s="6"/>
      <c r="CT30" s="6"/>
      <c r="CU30" s="6"/>
      <c r="CV30" s="6"/>
      <c r="CW30" s="8">
        <f t="shared" si="285"/>
        <v>0</v>
      </c>
      <c r="CZ30" s="47">
        <f t="shared" si="282"/>
        <v>0</v>
      </c>
      <c r="DA30" s="6"/>
      <c r="DB30" s="6"/>
      <c r="DC30" s="6"/>
      <c r="DD30" s="6"/>
      <c r="DE30" s="6"/>
      <c r="DF30" s="6"/>
      <c r="DG30" s="6"/>
      <c r="DH30" s="6"/>
      <c r="DI30" s="6"/>
      <c r="DJ30" s="6"/>
      <c r="DK30" s="8">
        <f t="shared" si="286"/>
        <v>0</v>
      </c>
      <c r="DM30" s="47">
        <f t="shared" si="65"/>
        <v>0</v>
      </c>
      <c r="DN30" s="6"/>
      <c r="DO30" s="6"/>
      <c r="DP30" s="6"/>
      <c r="DQ30" s="6"/>
      <c r="DR30" s="6"/>
      <c r="DS30" s="6"/>
      <c r="DT30" s="6"/>
      <c r="DU30" s="6"/>
      <c r="DV30" s="6"/>
      <c r="DW30" s="6"/>
      <c r="DX30" s="8">
        <f t="shared" si="287"/>
        <v>0</v>
      </c>
      <c r="DZ30" s="47">
        <f t="shared" si="67"/>
        <v>0</v>
      </c>
      <c r="EA30" s="6"/>
      <c r="EB30" s="6"/>
      <c r="EC30" s="6"/>
      <c r="ED30" s="6"/>
      <c r="EE30" s="6"/>
      <c r="EF30" s="6"/>
      <c r="EG30" s="6"/>
      <c r="EH30" s="6"/>
      <c r="EI30" s="6"/>
      <c r="EJ30" s="6"/>
      <c r="EK30" s="8">
        <f t="shared" si="288"/>
        <v>0</v>
      </c>
      <c r="EM30" s="47">
        <f t="shared" si="69"/>
        <v>0</v>
      </c>
      <c r="EN30" s="6"/>
      <c r="EO30" s="6"/>
      <c r="EP30" s="6"/>
      <c r="EQ30" s="6"/>
      <c r="ER30" s="6"/>
      <c r="ES30" s="6"/>
      <c r="ET30" s="6"/>
      <c r="EU30" s="6"/>
      <c r="EV30" s="6"/>
      <c r="EW30" s="6"/>
      <c r="EX30" s="8">
        <f t="shared" si="289"/>
        <v>0</v>
      </c>
      <c r="FA30" s="47">
        <f t="shared" si="55"/>
        <v>0</v>
      </c>
      <c r="FB30" s="6">
        <f t="shared" si="283"/>
        <v>0</v>
      </c>
      <c r="FC30" s="6">
        <f t="shared" si="283"/>
        <v>0</v>
      </c>
      <c r="FD30" s="6">
        <f t="shared" si="283"/>
        <v>0</v>
      </c>
      <c r="FE30" s="6">
        <f t="shared" si="283"/>
        <v>0</v>
      </c>
      <c r="FF30" s="6">
        <f t="shared" si="283"/>
        <v>0</v>
      </c>
      <c r="FG30" s="6">
        <f t="shared" si="283"/>
        <v>0</v>
      </c>
      <c r="FH30" s="6">
        <f t="shared" si="283"/>
        <v>0</v>
      </c>
      <c r="FI30" s="6">
        <f t="shared" si="283"/>
        <v>0</v>
      </c>
      <c r="FJ30" s="6">
        <f t="shared" si="283"/>
        <v>0</v>
      </c>
      <c r="FK30" s="6">
        <f t="shared" si="283"/>
        <v>0</v>
      </c>
      <c r="FL30" s="8">
        <f t="shared" ref="FL30" si="291">SUM(FB30:FK30)</f>
        <v>0</v>
      </c>
      <c r="FO30" s="6">
        <f>IFERROR(IF($B30="Teknisk/adm. Bistand",(K30)*Tabeller!J$11,(K30)*Tabeller!J$10),0)</f>
        <v>0</v>
      </c>
      <c r="FP30" s="6">
        <f>IFERROR(IF($B30="Teknisk/adm. Bistand",(L30)*Tabeller!K$11,(L30)*Tabeller!K$10),0)</f>
        <v>0</v>
      </c>
      <c r="FQ30" s="6">
        <f>IFERROR(IF($B30="Teknisk/adm. Bistand",(M30)*Tabeller!L$11,(M30)*Tabeller!L$10),0)</f>
        <v>0</v>
      </c>
      <c r="FR30" s="6">
        <f>IFERROR(IF($B30="Teknisk/adm. Bistand",(N30)*Tabeller!M$11,(N30)*Tabeller!M$10),0)</f>
        <v>0</v>
      </c>
      <c r="FS30" s="6">
        <f>IFERROR(IF($B30="Teknisk/adm. Bistand",(O30)*Tabeller!N$11,(O30)*Tabeller!N$10),0)</f>
        <v>0</v>
      </c>
      <c r="FT30" s="6">
        <f>IFERROR(IF($B30="Teknisk/adm. Bistand",(P30)*Tabeller!O$11,(P30)*Tabeller!O$10),0)</f>
        <v>0</v>
      </c>
      <c r="FU30" s="6">
        <f>IFERROR(IF($B30="Teknisk/adm. Bistand",(Q30)*Tabeller!P$11,(Q30)*Tabeller!P$10),0)</f>
        <v>0</v>
      </c>
      <c r="FV30" s="6">
        <f>IFERROR(IF($B30="Teknisk/adm. Bistand",(R30)*Tabeller!Q$11,(R30)*Tabeller!Q$10),0)</f>
        <v>0</v>
      </c>
      <c r="FW30" s="6">
        <f>IFERROR(IF($B30="Teknisk/adm. Bistand",(S30)*Tabeller!R$11,(S30)*Tabeller!R$10),0)</f>
        <v>0</v>
      </c>
      <c r="FX30" s="6">
        <f>IFERROR(IF($B30="Teknisk/adm. Bistand",(T30)*Tabeller!S$11,(T30)*Tabeller!S$10),0)</f>
        <v>0</v>
      </c>
    </row>
    <row r="31" spans="2:180" ht="15" x14ac:dyDescent="0.25">
      <c r="B31" s="514" t="s">
        <v>93</v>
      </c>
      <c r="C31" s="16">
        <f>SUM(C28:C30)</f>
        <v>0</v>
      </c>
      <c r="D31" s="16">
        <f>SUM(D28:D30)</f>
        <v>0</v>
      </c>
      <c r="E31" s="16">
        <f>SUM(E28:E30)</f>
        <v>0</v>
      </c>
      <c r="F31" s="16">
        <f>SUM(F28:F30)</f>
        <v>0</v>
      </c>
      <c r="G31" s="57">
        <f>SUM(G28:G30)</f>
        <v>0</v>
      </c>
      <c r="H31" s="514"/>
      <c r="I31" s="514"/>
      <c r="J31" s="16"/>
      <c r="K31" s="515">
        <f t="shared" ref="K31:T31" si="292">SUM(K28:K30)</f>
        <v>0</v>
      </c>
      <c r="L31" s="515">
        <f t="shared" si="292"/>
        <v>0</v>
      </c>
      <c r="M31" s="515">
        <f t="shared" si="292"/>
        <v>0</v>
      </c>
      <c r="N31" s="515">
        <f t="shared" si="292"/>
        <v>0</v>
      </c>
      <c r="O31" s="515">
        <f t="shared" si="292"/>
        <v>0</v>
      </c>
      <c r="P31" s="515">
        <f t="shared" si="292"/>
        <v>0</v>
      </c>
      <c r="Q31" s="515">
        <f t="shared" si="292"/>
        <v>0</v>
      </c>
      <c r="R31" s="515">
        <f t="shared" si="292"/>
        <v>0</v>
      </c>
      <c r="S31" s="515">
        <f t="shared" si="292"/>
        <v>0</v>
      </c>
      <c r="T31" s="515">
        <f t="shared" si="292"/>
        <v>0</v>
      </c>
      <c r="AR31" s="8">
        <f t="shared" ref="AR31:BA31" si="293">SUM(AR28:AR30)</f>
        <v>0</v>
      </c>
      <c r="AS31" s="8">
        <f t="shared" si="293"/>
        <v>0</v>
      </c>
      <c r="AT31" s="8">
        <f t="shared" si="293"/>
        <v>0</v>
      </c>
      <c r="AU31" s="8">
        <f t="shared" si="293"/>
        <v>0</v>
      </c>
      <c r="AV31" s="8">
        <f t="shared" si="293"/>
        <v>0</v>
      </c>
      <c r="AW31" s="8">
        <f t="shared" si="293"/>
        <v>0</v>
      </c>
      <c r="AX31" s="8">
        <f t="shared" si="293"/>
        <v>0</v>
      </c>
      <c r="AY31" s="8">
        <f t="shared" si="293"/>
        <v>0</v>
      </c>
      <c r="AZ31" s="8">
        <f t="shared" si="293"/>
        <v>0</v>
      </c>
      <c r="BA31" s="8">
        <f t="shared" si="293"/>
        <v>0</v>
      </c>
      <c r="BB31" s="30">
        <f>SUM(AR31:BA31)</f>
        <v>0</v>
      </c>
      <c r="BC31" s="8">
        <f t="shared" ref="BC31:BL31" si="294">SUM(BC28:BC30)</f>
        <v>0</v>
      </c>
      <c r="BD31" s="8">
        <f t="shared" si="294"/>
        <v>0</v>
      </c>
      <c r="BE31" s="8">
        <f t="shared" si="294"/>
        <v>0</v>
      </c>
      <c r="BF31" s="8">
        <f t="shared" si="294"/>
        <v>0</v>
      </c>
      <c r="BG31" s="8">
        <f t="shared" si="294"/>
        <v>0</v>
      </c>
      <c r="BH31" s="8">
        <f t="shared" si="294"/>
        <v>0</v>
      </c>
      <c r="BI31" s="8">
        <f t="shared" si="294"/>
        <v>0</v>
      </c>
      <c r="BJ31" s="8">
        <f t="shared" si="294"/>
        <v>0</v>
      </c>
      <c r="BK31" s="8">
        <f t="shared" si="294"/>
        <v>0</v>
      </c>
      <c r="BL31" s="8">
        <f t="shared" si="294"/>
        <v>0</v>
      </c>
      <c r="BO31" s="8">
        <f t="shared" ref="BO31:BX31" si="295">SUM(BO28:BO30)</f>
        <v>0</v>
      </c>
      <c r="BP31" s="8">
        <f t="shared" si="295"/>
        <v>0</v>
      </c>
      <c r="BQ31" s="8">
        <f t="shared" si="295"/>
        <v>0</v>
      </c>
      <c r="BR31" s="8">
        <f t="shared" si="295"/>
        <v>0</v>
      </c>
      <c r="BS31" s="8">
        <f t="shared" si="295"/>
        <v>0</v>
      </c>
      <c r="BT31" s="8">
        <f t="shared" si="295"/>
        <v>0</v>
      </c>
      <c r="BU31" s="8">
        <f t="shared" si="295"/>
        <v>0</v>
      </c>
      <c r="BV31" s="8">
        <f t="shared" si="295"/>
        <v>0</v>
      </c>
      <c r="BW31" s="8">
        <f t="shared" si="295"/>
        <v>0</v>
      </c>
      <c r="BX31" s="8">
        <f t="shared" si="295"/>
        <v>0</v>
      </c>
      <c r="CA31" s="8">
        <f t="shared" ref="CA31:CJ31" si="296">SUM(CA28:CA30)</f>
        <v>0</v>
      </c>
      <c r="CB31" s="8">
        <f t="shared" si="296"/>
        <v>0</v>
      </c>
      <c r="CC31" s="8">
        <f t="shared" si="296"/>
        <v>0</v>
      </c>
      <c r="CD31" s="8">
        <f t="shared" si="296"/>
        <v>0</v>
      </c>
      <c r="CE31" s="8">
        <f t="shared" si="296"/>
        <v>0</v>
      </c>
      <c r="CF31" s="8">
        <f t="shared" si="296"/>
        <v>0</v>
      </c>
      <c r="CG31" s="8">
        <f t="shared" si="296"/>
        <v>0</v>
      </c>
      <c r="CH31" s="8">
        <f t="shared" si="296"/>
        <v>0</v>
      </c>
      <c r="CI31" s="8">
        <f t="shared" si="296"/>
        <v>0</v>
      </c>
      <c r="CJ31" s="8">
        <f t="shared" si="296"/>
        <v>0</v>
      </c>
      <c r="CL31" s="47" t="str">
        <f>B31</f>
        <v xml:space="preserve">Sum frikjøp art 5896 </v>
      </c>
      <c r="CM31" s="6"/>
      <c r="CN31" s="6"/>
      <c r="CO31" s="6"/>
      <c r="CP31" s="6"/>
      <c r="CQ31" s="6"/>
      <c r="CR31" s="6"/>
      <c r="CS31" s="6"/>
      <c r="CT31" s="6"/>
      <c r="CU31" s="6"/>
      <c r="CV31" s="6"/>
      <c r="CW31" s="8">
        <f t="shared" si="285"/>
        <v>0</v>
      </c>
      <c r="CZ31" s="47" t="str">
        <f t="shared" si="282"/>
        <v xml:space="preserve">Sum frikjøp art 5896 </v>
      </c>
      <c r="DA31" s="6"/>
      <c r="DB31" s="6"/>
      <c r="DC31" s="6"/>
      <c r="DD31" s="6"/>
      <c r="DE31" s="6"/>
      <c r="DF31" s="6"/>
      <c r="DG31" s="6"/>
      <c r="DH31" s="6"/>
      <c r="DI31" s="6"/>
      <c r="DJ31" s="6"/>
      <c r="DK31" s="8">
        <f t="shared" si="286"/>
        <v>0</v>
      </c>
      <c r="DM31" s="47" t="str">
        <f t="shared" si="65"/>
        <v xml:space="preserve">Sum frikjøp art 5896 </v>
      </c>
      <c r="DN31" s="6"/>
      <c r="DO31" s="6"/>
      <c r="DP31" s="6"/>
      <c r="DQ31" s="6"/>
      <c r="DR31" s="6"/>
      <c r="DS31" s="6"/>
      <c r="DT31" s="6"/>
      <c r="DU31" s="6"/>
      <c r="DV31" s="6"/>
      <c r="DW31" s="6"/>
      <c r="DX31" s="8">
        <f t="shared" si="287"/>
        <v>0</v>
      </c>
      <c r="DZ31" s="47" t="str">
        <f t="shared" si="67"/>
        <v xml:space="preserve">Sum frikjøp art 5896 </v>
      </c>
      <c r="EA31" s="6"/>
      <c r="EB31" s="6"/>
      <c r="EC31" s="6"/>
      <c r="ED31" s="6"/>
      <c r="EE31" s="6"/>
      <c r="EF31" s="6"/>
      <c r="EG31" s="6"/>
      <c r="EH31" s="6"/>
      <c r="EI31" s="6"/>
      <c r="EJ31" s="6"/>
      <c r="EK31" s="8">
        <f t="shared" si="288"/>
        <v>0</v>
      </c>
      <c r="EM31" s="47" t="str">
        <f t="shared" si="69"/>
        <v xml:space="preserve">Sum frikjøp art 5896 </v>
      </c>
      <c r="EN31" s="6"/>
      <c r="EO31" s="6"/>
      <c r="EP31" s="6"/>
      <c r="EQ31" s="6"/>
      <c r="ER31" s="6"/>
      <c r="ES31" s="6"/>
      <c r="ET31" s="6"/>
      <c r="EU31" s="6"/>
      <c r="EV31" s="6"/>
      <c r="EW31" s="6"/>
      <c r="EX31" s="8">
        <f t="shared" si="289"/>
        <v>0</v>
      </c>
      <c r="FA31" s="47" t="str">
        <f t="shared" si="55"/>
        <v xml:space="preserve">Sum frikjøp art 5896 </v>
      </c>
      <c r="FB31" s="8">
        <f t="shared" ref="FB31:FK31" si="297">SUM(FB28:FB30)</f>
        <v>0</v>
      </c>
      <c r="FC31" s="8">
        <f t="shared" si="297"/>
        <v>0</v>
      </c>
      <c r="FD31" s="8">
        <f t="shared" si="297"/>
        <v>0</v>
      </c>
      <c r="FE31" s="8">
        <f t="shared" si="297"/>
        <v>0</v>
      </c>
      <c r="FF31" s="8">
        <f t="shared" si="297"/>
        <v>0</v>
      </c>
      <c r="FG31" s="8">
        <f t="shared" si="297"/>
        <v>0</v>
      </c>
      <c r="FH31" s="8">
        <f t="shared" si="297"/>
        <v>0</v>
      </c>
      <c r="FI31" s="8">
        <f t="shared" si="297"/>
        <v>0</v>
      </c>
      <c r="FJ31" s="8">
        <f t="shared" si="297"/>
        <v>0</v>
      </c>
      <c r="FK31" s="8">
        <f t="shared" si="297"/>
        <v>0</v>
      </c>
      <c r="FL31" s="8">
        <f t="shared" si="290"/>
        <v>0</v>
      </c>
      <c r="FO31" s="8">
        <f t="shared" ref="FO31:FX31" si="298">SUM(FO28:FO30)</f>
        <v>0</v>
      </c>
      <c r="FP31" s="8">
        <f t="shared" si="298"/>
        <v>0</v>
      </c>
      <c r="FQ31" s="8">
        <f t="shared" si="298"/>
        <v>0</v>
      </c>
      <c r="FR31" s="8">
        <f t="shared" si="298"/>
        <v>0</v>
      </c>
      <c r="FS31" s="8">
        <f t="shared" si="298"/>
        <v>0</v>
      </c>
      <c r="FT31" s="8">
        <f t="shared" si="298"/>
        <v>0</v>
      </c>
      <c r="FU31" s="8">
        <f t="shared" si="298"/>
        <v>0</v>
      </c>
      <c r="FV31" s="8">
        <f t="shared" si="298"/>
        <v>0</v>
      </c>
      <c r="FW31" s="8">
        <f t="shared" si="298"/>
        <v>0</v>
      </c>
      <c r="FX31" s="8">
        <f t="shared" si="298"/>
        <v>0</v>
      </c>
    </row>
    <row r="32" spans="2:180" ht="21" x14ac:dyDescent="0.35">
      <c r="B32" s="28"/>
      <c r="H32" s="24"/>
      <c r="I32" s="24"/>
      <c r="J32" s="28"/>
      <c r="K32" s="29" t="s">
        <v>94</v>
      </c>
      <c r="CL32" s="22"/>
      <c r="DM32" s="47">
        <f t="shared" si="65"/>
        <v>0</v>
      </c>
      <c r="DZ32" s="47">
        <f t="shared" si="67"/>
        <v>0</v>
      </c>
      <c r="EM32" s="47">
        <f t="shared" si="69"/>
        <v>0</v>
      </c>
      <c r="FA32" s="47">
        <f t="shared" si="55"/>
        <v>0</v>
      </c>
    </row>
    <row r="33" spans="2:180" ht="15" x14ac:dyDescent="0.25">
      <c r="B33" s="274" t="s">
        <v>95</v>
      </c>
      <c r="C33" s="276" t="s">
        <v>69</v>
      </c>
      <c r="D33" s="276" t="s">
        <v>70</v>
      </c>
      <c r="E33" s="276" t="s">
        <v>147</v>
      </c>
      <c r="F33" s="276" t="s">
        <v>84</v>
      </c>
      <c r="G33" s="276" t="s">
        <v>71</v>
      </c>
      <c r="H33" s="274" t="s">
        <v>72</v>
      </c>
      <c r="I33" s="274" t="s">
        <v>73</v>
      </c>
      <c r="J33" s="274" t="s">
        <v>74</v>
      </c>
      <c r="K33" s="275">
        <f t="shared" ref="K33:T33" si="299">K27</f>
        <v>2025</v>
      </c>
      <c r="L33" s="275">
        <f t="shared" si="299"/>
        <v>2026</v>
      </c>
      <c r="M33" s="275">
        <f t="shared" si="299"/>
        <v>2027</v>
      </c>
      <c r="N33" s="275">
        <f t="shared" si="299"/>
        <v>2028</v>
      </c>
      <c r="O33" s="275">
        <f t="shared" si="299"/>
        <v>2029</v>
      </c>
      <c r="P33" s="275">
        <f t="shared" si="299"/>
        <v>2030</v>
      </c>
      <c r="Q33" s="275">
        <f t="shared" si="299"/>
        <v>2031</v>
      </c>
      <c r="R33" s="275">
        <f t="shared" si="299"/>
        <v>2032</v>
      </c>
      <c r="S33" s="275">
        <f t="shared" si="299"/>
        <v>2033</v>
      </c>
      <c r="T33" s="275">
        <f t="shared" si="299"/>
        <v>2034</v>
      </c>
      <c r="AG33" s="31" t="s">
        <v>75</v>
      </c>
      <c r="AH33" s="31" t="s">
        <v>76</v>
      </c>
      <c r="AI33" s="31" t="s">
        <v>77</v>
      </c>
      <c r="AJ33" s="31" t="s">
        <v>78</v>
      </c>
      <c r="AK33" s="31" t="s">
        <v>79</v>
      </c>
      <c r="AL33" s="31" t="s">
        <v>80</v>
      </c>
      <c r="AM33" s="31" t="s">
        <v>81</v>
      </c>
      <c r="AN33" s="31" t="s">
        <v>82</v>
      </c>
      <c r="AO33" s="31" t="s">
        <v>83</v>
      </c>
      <c r="AR33" s="8">
        <f t="shared" ref="AR33:BA33" si="300">K33</f>
        <v>2025</v>
      </c>
      <c r="AS33" s="8">
        <f t="shared" si="300"/>
        <v>2026</v>
      </c>
      <c r="AT33" s="8">
        <f t="shared" si="300"/>
        <v>2027</v>
      </c>
      <c r="AU33" s="8">
        <f t="shared" si="300"/>
        <v>2028</v>
      </c>
      <c r="AV33" s="8">
        <f t="shared" si="300"/>
        <v>2029</v>
      </c>
      <c r="AW33" s="8">
        <f t="shared" si="300"/>
        <v>2030</v>
      </c>
      <c r="AX33" s="8">
        <f t="shared" si="300"/>
        <v>2031</v>
      </c>
      <c r="AY33" s="8">
        <f t="shared" si="300"/>
        <v>2032</v>
      </c>
      <c r="AZ33" s="8">
        <f t="shared" si="300"/>
        <v>2033</v>
      </c>
      <c r="BA33" s="8">
        <f t="shared" si="300"/>
        <v>2034</v>
      </c>
      <c r="BC33" s="6">
        <f t="shared" ref="BC33:BL33" si="301">AR33</f>
        <v>2025</v>
      </c>
      <c r="BD33" s="6">
        <f t="shared" si="301"/>
        <v>2026</v>
      </c>
      <c r="BE33" s="6">
        <f t="shared" si="301"/>
        <v>2027</v>
      </c>
      <c r="BF33" s="6">
        <f t="shared" si="301"/>
        <v>2028</v>
      </c>
      <c r="BG33" s="6">
        <f t="shared" si="301"/>
        <v>2029</v>
      </c>
      <c r="BH33" s="6">
        <f t="shared" si="301"/>
        <v>2030</v>
      </c>
      <c r="BI33" s="6">
        <f t="shared" si="301"/>
        <v>2031</v>
      </c>
      <c r="BJ33" s="6">
        <f t="shared" si="301"/>
        <v>2032</v>
      </c>
      <c r="BK33" s="6">
        <f t="shared" si="301"/>
        <v>2033</v>
      </c>
      <c r="BL33" s="6">
        <f t="shared" si="301"/>
        <v>2034</v>
      </c>
      <c r="BO33" s="8">
        <f>BC33</f>
        <v>2025</v>
      </c>
      <c r="BP33" s="8">
        <f t="shared" ref="BP33:BX33" si="302">BD33</f>
        <v>2026</v>
      </c>
      <c r="BQ33" s="8">
        <f t="shared" si="302"/>
        <v>2027</v>
      </c>
      <c r="BR33" s="8">
        <f t="shared" si="302"/>
        <v>2028</v>
      </c>
      <c r="BS33" s="8">
        <f t="shared" si="302"/>
        <v>2029</v>
      </c>
      <c r="BT33" s="8">
        <f t="shared" si="302"/>
        <v>2030</v>
      </c>
      <c r="BU33" s="8">
        <f t="shared" si="302"/>
        <v>2031</v>
      </c>
      <c r="BV33" s="8">
        <f t="shared" si="302"/>
        <v>2032</v>
      </c>
      <c r="BW33" s="8">
        <f t="shared" si="302"/>
        <v>2033</v>
      </c>
      <c r="BX33" s="8">
        <f t="shared" si="302"/>
        <v>2034</v>
      </c>
      <c r="CA33" s="8">
        <f t="shared" ref="CA33:CJ33" si="303">CM33</f>
        <v>2025</v>
      </c>
      <c r="CB33" s="8">
        <f t="shared" si="303"/>
        <v>2026</v>
      </c>
      <c r="CC33" s="8">
        <f t="shared" si="303"/>
        <v>2027</v>
      </c>
      <c r="CD33" s="8">
        <f t="shared" si="303"/>
        <v>2028</v>
      </c>
      <c r="CE33" s="8">
        <f t="shared" si="303"/>
        <v>2029</v>
      </c>
      <c r="CF33" s="8">
        <f t="shared" si="303"/>
        <v>2030</v>
      </c>
      <c r="CG33" s="8">
        <f t="shared" si="303"/>
        <v>2031</v>
      </c>
      <c r="CH33" s="8">
        <f t="shared" si="303"/>
        <v>2032</v>
      </c>
      <c r="CI33" s="8">
        <f t="shared" si="303"/>
        <v>2033</v>
      </c>
      <c r="CJ33" s="8">
        <f t="shared" si="303"/>
        <v>2034</v>
      </c>
      <c r="CM33" s="8">
        <f>BO33</f>
        <v>2025</v>
      </c>
      <c r="CN33" s="8">
        <f t="shared" ref="CN33:CV33" si="304">BP33</f>
        <v>2026</v>
      </c>
      <c r="CO33" s="8">
        <f t="shared" si="304"/>
        <v>2027</v>
      </c>
      <c r="CP33" s="8">
        <f t="shared" si="304"/>
        <v>2028</v>
      </c>
      <c r="CQ33" s="8">
        <f t="shared" si="304"/>
        <v>2029</v>
      </c>
      <c r="CR33" s="8">
        <f t="shared" si="304"/>
        <v>2030</v>
      </c>
      <c r="CS33" s="8">
        <f t="shared" si="304"/>
        <v>2031</v>
      </c>
      <c r="CT33" s="8">
        <f t="shared" si="304"/>
        <v>2032</v>
      </c>
      <c r="CU33" s="8">
        <f t="shared" si="304"/>
        <v>2033</v>
      </c>
      <c r="CV33" s="8">
        <f t="shared" si="304"/>
        <v>2034</v>
      </c>
      <c r="CW33" s="8" t="s">
        <v>84</v>
      </c>
      <c r="CZ33" s="47"/>
      <c r="DA33" s="8">
        <f>BO33</f>
        <v>2025</v>
      </c>
      <c r="DB33" s="8">
        <f t="shared" ref="DB33:DK33" si="305">BP33</f>
        <v>2026</v>
      </c>
      <c r="DC33" s="8">
        <f t="shared" si="305"/>
        <v>2027</v>
      </c>
      <c r="DD33" s="8">
        <f t="shared" si="305"/>
        <v>2028</v>
      </c>
      <c r="DE33" s="8">
        <f t="shared" si="305"/>
        <v>2029</v>
      </c>
      <c r="DF33" s="8">
        <f t="shared" si="305"/>
        <v>2030</v>
      </c>
      <c r="DG33" s="8">
        <f t="shared" si="305"/>
        <v>2031</v>
      </c>
      <c r="DH33" s="8">
        <f t="shared" si="305"/>
        <v>2032</v>
      </c>
      <c r="DI33" s="8">
        <f t="shared" si="305"/>
        <v>2033</v>
      </c>
      <c r="DJ33" s="8">
        <f t="shared" si="305"/>
        <v>2034</v>
      </c>
      <c r="DK33" s="8">
        <f t="shared" si="305"/>
        <v>0</v>
      </c>
      <c r="DM33" s="47">
        <f t="shared" si="65"/>
        <v>0</v>
      </c>
      <c r="DN33" s="8">
        <f t="shared" ref="DN33:DX33" si="306">DN27</f>
        <v>2025</v>
      </c>
      <c r="DO33" s="8">
        <f t="shared" si="306"/>
        <v>2026</v>
      </c>
      <c r="DP33" s="8">
        <f t="shared" si="306"/>
        <v>2027</v>
      </c>
      <c r="DQ33" s="8">
        <f t="shared" si="306"/>
        <v>2028</v>
      </c>
      <c r="DR33" s="8">
        <f t="shared" si="306"/>
        <v>2029</v>
      </c>
      <c r="DS33" s="8">
        <f t="shared" si="306"/>
        <v>2030</v>
      </c>
      <c r="DT33" s="8">
        <f t="shared" si="306"/>
        <v>2031</v>
      </c>
      <c r="DU33" s="8">
        <f t="shared" si="306"/>
        <v>2032</v>
      </c>
      <c r="DV33" s="8">
        <f t="shared" si="306"/>
        <v>2033</v>
      </c>
      <c r="DW33" s="8">
        <f t="shared" si="306"/>
        <v>2034</v>
      </c>
      <c r="DX33" s="8">
        <f t="shared" si="306"/>
        <v>0</v>
      </c>
      <c r="DZ33" s="47">
        <f t="shared" si="67"/>
        <v>0</v>
      </c>
      <c r="EA33" s="8">
        <f t="shared" ref="EA33:EK33" si="307">EA27</f>
        <v>2025</v>
      </c>
      <c r="EB33" s="8">
        <f t="shared" si="307"/>
        <v>2026</v>
      </c>
      <c r="EC33" s="8">
        <f t="shared" si="307"/>
        <v>2027</v>
      </c>
      <c r="ED33" s="8">
        <f t="shared" si="307"/>
        <v>2028</v>
      </c>
      <c r="EE33" s="8">
        <f t="shared" si="307"/>
        <v>2029</v>
      </c>
      <c r="EF33" s="8">
        <f t="shared" si="307"/>
        <v>2030</v>
      </c>
      <c r="EG33" s="8">
        <f t="shared" si="307"/>
        <v>2031</v>
      </c>
      <c r="EH33" s="8">
        <f t="shared" si="307"/>
        <v>2032</v>
      </c>
      <c r="EI33" s="8">
        <f t="shared" si="307"/>
        <v>2033</v>
      </c>
      <c r="EJ33" s="8">
        <f t="shared" si="307"/>
        <v>2034</v>
      </c>
      <c r="EK33" s="8" t="str">
        <f t="shared" si="307"/>
        <v>Totalt</v>
      </c>
      <c r="EM33" s="47">
        <f t="shared" si="69"/>
        <v>0</v>
      </c>
      <c r="EN33" s="8">
        <f t="shared" ref="EN33:EX33" si="308">EN27</f>
        <v>2025</v>
      </c>
      <c r="EO33" s="8">
        <f t="shared" si="308"/>
        <v>2026</v>
      </c>
      <c r="EP33" s="8">
        <f t="shared" si="308"/>
        <v>2027</v>
      </c>
      <c r="EQ33" s="8">
        <f t="shared" si="308"/>
        <v>2028</v>
      </c>
      <c r="ER33" s="8">
        <f t="shared" si="308"/>
        <v>2029</v>
      </c>
      <c r="ES33" s="8">
        <f t="shared" si="308"/>
        <v>2030</v>
      </c>
      <c r="ET33" s="8">
        <f t="shared" si="308"/>
        <v>2031</v>
      </c>
      <c r="EU33" s="8">
        <f t="shared" si="308"/>
        <v>2032</v>
      </c>
      <c r="EV33" s="8">
        <f t="shared" si="308"/>
        <v>2033</v>
      </c>
      <c r="EW33" s="8">
        <f t="shared" si="308"/>
        <v>2034</v>
      </c>
      <c r="EX33" s="8">
        <f t="shared" si="308"/>
        <v>0</v>
      </c>
      <c r="FA33" s="47">
        <f t="shared" si="55"/>
        <v>0</v>
      </c>
      <c r="FB33" s="8">
        <f t="shared" ref="FB33:FL33" si="309">FB27</f>
        <v>2025</v>
      </c>
      <c r="FC33" s="8">
        <f t="shared" si="309"/>
        <v>2026</v>
      </c>
      <c r="FD33" s="8">
        <f t="shared" si="309"/>
        <v>2027</v>
      </c>
      <c r="FE33" s="8">
        <f t="shared" si="309"/>
        <v>2028</v>
      </c>
      <c r="FF33" s="8">
        <f t="shared" si="309"/>
        <v>2029</v>
      </c>
      <c r="FG33" s="8">
        <f t="shared" si="309"/>
        <v>2030</v>
      </c>
      <c r="FH33" s="8">
        <f t="shared" si="309"/>
        <v>2031</v>
      </c>
      <c r="FI33" s="8">
        <f t="shared" si="309"/>
        <v>2032</v>
      </c>
      <c r="FJ33" s="8">
        <f t="shared" si="309"/>
        <v>2033</v>
      </c>
      <c r="FK33" s="8">
        <f t="shared" si="309"/>
        <v>2034</v>
      </c>
      <c r="FL33" s="8">
        <f t="shared" si="309"/>
        <v>0</v>
      </c>
      <c r="FO33" s="6">
        <f t="shared" ref="FO33:FX33" si="310">AR33</f>
        <v>2025</v>
      </c>
      <c r="FP33" s="6">
        <f t="shared" si="310"/>
        <v>2026</v>
      </c>
      <c r="FQ33" s="6">
        <f t="shared" si="310"/>
        <v>2027</v>
      </c>
      <c r="FR33" s="6">
        <f t="shared" si="310"/>
        <v>2028</v>
      </c>
      <c r="FS33" s="6">
        <f t="shared" si="310"/>
        <v>2029</v>
      </c>
      <c r="FT33" s="6">
        <f t="shared" si="310"/>
        <v>2030</v>
      </c>
      <c r="FU33" s="6">
        <f t="shared" si="310"/>
        <v>2031</v>
      </c>
      <c r="FV33" s="6">
        <f t="shared" si="310"/>
        <v>2032</v>
      </c>
      <c r="FW33" s="6">
        <f t="shared" si="310"/>
        <v>2033</v>
      </c>
      <c r="FX33" s="6">
        <f t="shared" si="310"/>
        <v>2034</v>
      </c>
    </row>
    <row r="34" spans="2:180" ht="15" x14ac:dyDescent="0.25">
      <c r="B34" s="511"/>
      <c r="C34" s="422">
        <f>IF(Registrering!$B$28="Fast beløp",0,CW34)</f>
        <v>0</v>
      </c>
      <c r="D34" s="422">
        <f t="shared" ref="D34:D42" si="311">SUM(AR34:BA34)</f>
        <v>0</v>
      </c>
      <c r="E34" s="422">
        <f>IFERROR(SUM(BC34:BL34),0)</f>
        <v>0</v>
      </c>
      <c r="F34" s="422">
        <f t="shared" ref="F34:F42" si="312">SUM(D34:E34)</f>
        <v>0</v>
      </c>
      <c r="G34" s="327">
        <f>SUM(K34:T34)/Tabeller!$H$5</f>
        <v>0</v>
      </c>
      <c r="H34" s="595"/>
      <c r="I34" s="598"/>
      <c r="J34" s="604"/>
      <c r="K34" s="606"/>
      <c r="L34" s="606"/>
      <c r="M34" s="606"/>
      <c r="N34" s="606"/>
      <c r="O34" s="606"/>
      <c r="P34" s="606"/>
      <c r="Q34" s="606"/>
      <c r="R34" s="606"/>
      <c r="S34" s="599"/>
      <c r="T34" s="599"/>
      <c r="AG34" s="6">
        <f t="shared" ref="AG34:AG42" si="313">I34</f>
        <v>0</v>
      </c>
      <c r="AH34" s="6">
        <f>AG34*Tabeller!$I$49</f>
        <v>0</v>
      </c>
      <c r="AI34" s="6">
        <f t="shared" ref="AI34" si="314">IF(AG34&gt;0,(AH34-400)/52*47,0)</f>
        <v>0</v>
      </c>
      <c r="AJ34" s="88">
        <f>AI34*Tabeller!$H$40</f>
        <v>0</v>
      </c>
      <c r="AK34" s="6">
        <f>SUM(AI34:AJ34,AL34)*Tabeller!$H$42</f>
        <v>0</v>
      </c>
      <c r="AL34" s="6">
        <f>AH34*Tabeller!$H$41</f>
        <v>0</v>
      </c>
      <c r="AM34" s="6">
        <f t="shared" ref="AM34:AM42" si="315">SUM(AI34:AL34)</f>
        <v>0</v>
      </c>
      <c r="AN34" s="6">
        <f>AM34+(IF(B34="Teknisk adm bistand",Registrering!$E$51,Registrering!$B$51))</f>
        <v>0</v>
      </c>
      <c r="AO34" s="6">
        <f>AM34/Tabeller!$H$5</f>
        <v>0</v>
      </c>
      <c r="AR34" s="6">
        <f>((K34*Budsjett_FL!$AO34)*(Tabeller!I$51))</f>
        <v>0</v>
      </c>
      <c r="AS34" s="6">
        <f>((L34*Budsjett_FL!$AO34)*(Tabeller!J$49))</f>
        <v>0</v>
      </c>
      <c r="AT34" s="6">
        <f>((M34*Budsjett_FL!$AO34)*(Tabeller!K$49))</f>
        <v>0</v>
      </c>
      <c r="AU34" s="6">
        <f>((N34*Budsjett_FL!$AO34)*(Tabeller!L$49))</f>
        <v>0</v>
      </c>
      <c r="AV34" s="6">
        <f>((O34*Budsjett_FL!$AO34)*(Tabeller!M$49))</f>
        <v>0</v>
      </c>
      <c r="AW34" s="6">
        <f>((P34*Budsjett_FL!$AO34)*(Tabeller!N$49))</f>
        <v>0</v>
      </c>
      <c r="AX34" s="6">
        <f>((Q34*Budsjett_FL!$AO34)*(Tabeller!O$49))</f>
        <v>0</v>
      </c>
      <c r="AY34" s="6">
        <f>((R34*Budsjett_FL!$AO34)*(Tabeller!P$49))</f>
        <v>0</v>
      </c>
      <c r="AZ34" s="6">
        <f>((S34*Budsjett_FL!$AO34)*(Tabeller!Q$49))</f>
        <v>0</v>
      </c>
      <c r="BA34" s="6">
        <f>((T34*Budsjett_FL!$AO34)*(Tabeller!R$49))</f>
        <v>0</v>
      </c>
      <c r="BC34" s="6">
        <f t="shared" ref="BC34:BC42" si="316">IFERROR(IF($E$81&gt;$E$80,BO34,FO34),0)</f>
        <v>0</v>
      </c>
      <c r="BD34" s="6">
        <f t="shared" ref="BD34:BD42" si="317">IFERROR(IF($E$81&gt;$E$80,BP34,FP34),0)</f>
        <v>0</v>
      </c>
      <c r="BE34" s="6">
        <f t="shared" ref="BE34:BE42" si="318">IFERROR(IF($E$81&gt;$E$80,BQ34,FQ34),0)</f>
        <v>0</v>
      </c>
      <c r="BF34" s="6">
        <f t="shared" ref="BF34:BF42" si="319">IFERROR(IF($E$81&gt;$E$80,BR34,FR34),0)</f>
        <v>0</v>
      </c>
      <c r="BG34" s="6">
        <f t="shared" ref="BG34:BG42" si="320">IFERROR(IF($E$81&gt;$E$80,BS34,FS34),0)</f>
        <v>0</v>
      </c>
      <c r="BH34" s="6">
        <f t="shared" ref="BH34:BH42" si="321">IFERROR(IF($E$81&gt;$E$80,BT34,FT34),0)</f>
        <v>0</v>
      </c>
      <c r="BI34" s="6">
        <f t="shared" ref="BI34:BI42" si="322">IFERROR(IF($E$81&gt;$E$80,BU34,FU34),0)</f>
        <v>0</v>
      </c>
      <c r="BJ34" s="6">
        <f t="shared" ref="BJ34:BJ42" si="323">IFERROR(IF($E$81&gt;$E$80,BV34,FV34),0)</f>
        <v>0</v>
      </c>
      <c r="BK34" s="6">
        <f t="shared" ref="BK34:BK42" si="324">IFERROR(IF($E$81&gt;$E$80,BW34,FW34),0)</f>
        <v>0</v>
      </c>
      <c r="BL34" s="6">
        <f t="shared" ref="BL34:BL42" si="325">IFERROR(IF($E$81&gt;$E$80,BX34,FX34),0)</f>
        <v>0</v>
      </c>
      <c r="BO34" s="6">
        <f>IFERROR(IF($F$83=$K$82,AR34*$E$82,AR34*Budsjett_FL!$F$83),0)</f>
        <v>0</v>
      </c>
      <c r="BP34" s="6">
        <f>IFERROR(IF($F$83=$K$82,AS34*$E$82,AS34*Budsjett_FL!$F$83),0)</f>
        <v>0</v>
      </c>
      <c r="BQ34" s="6">
        <f>IFERROR(IF($F$83=$K$82,AT34*$E$82,AT34*Budsjett_FL!$F$83),0)</f>
        <v>0</v>
      </c>
      <c r="BR34" s="6">
        <f>IFERROR(IF($F$83=$K$82,AU34*$E$82,AU34*Budsjett_FL!$F$83),0)</f>
        <v>0</v>
      </c>
      <c r="BS34" s="6">
        <f>IFERROR(IF($F$83=$K$82,AV34*$E$82,AV34*Budsjett_FL!$F$83),0)</f>
        <v>0</v>
      </c>
      <c r="BT34" s="6">
        <f>IFERROR(IF($F$83=$K$82,AW34*$E$82,AW34*Budsjett_FL!$F$83),0)</f>
        <v>0</v>
      </c>
      <c r="BU34" s="6">
        <f>IFERROR(IF($F$83=$K$82,AX34*$E$82,AX34*Budsjett_FL!$F$83),0)</f>
        <v>0</v>
      </c>
      <c r="BV34" s="6">
        <f>IFERROR(IF($F$83=$K$82,AY34*$E$82,AY34*Budsjett_FL!$F$83),0)</f>
        <v>0</v>
      </c>
      <c r="BW34" s="6">
        <f>IFERROR(IF($F$83=$K$82,AZ34*$E$82,AZ34*Budsjett_FL!$F$83),0)</f>
        <v>0</v>
      </c>
      <c r="BX34" s="6">
        <f>IFERROR(IF($F$83=$K$82,BA34*$E$82,BA34*Budsjett_FL!$F$83),0)</f>
        <v>0</v>
      </c>
      <c r="CA34" s="6">
        <f t="shared" ref="CA34:CJ42" si="326">BC34-BO34</f>
        <v>0</v>
      </c>
      <c r="CB34" s="6">
        <f t="shared" si="326"/>
        <v>0</v>
      </c>
      <c r="CC34" s="6">
        <f t="shared" si="326"/>
        <v>0</v>
      </c>
      <c r="CD34" s="6">
        <f t="shared" si="326"/>
        <v>0</v>
      </c>
      <c r="CE34" s="6">
        <f t="shared" si="326"/>
        <v>0</v>
      </c>
      <c r="CF34" s="6">
        <f t="shared" si="326"/>
        <v>0</v>
      </c>
      <c r="CG34" s="6">
        <f t="shared" si="326"/>
        <v>0</v>
      </c>
      <c r="CH34" s="6">
        <f t="shared" si="326"/>
        <v>0</v>
      </c>
      <c r="CI34" s="6">
        <f t="shared" si="326"/>
        <v>0</v>
      </c>
      <c r="CJ34" s="6">
        <f t="shared" si="326"/>
        <v>0</v>
      </c>
      <c r="CL34" s="47">
        <f t="shared" ref="CL34:CL42" si="327">B34</f>
        <v>0</v>
      </c>
      <c r="CM34" s="6">
        <f>-(AR34*(1+Tabeller!$I$82))</f>
        <v>0</v>
      </c>
      <c r="CN34" s="6">
        <f>-(AS34*(1+Tabeller!$I$82))</f>
        <v>0</v>
      </c>
      <c r="CO34" s="6">
        <f>-(AT34*(1+Tabeller!$I$82))</f>
        <v>0</v>
      </c>
      <c r="CP34" s="6">
        <f>-(AU34*(1+Tabeller!$I$82))</f>
        <v>0</v>
      </c>
      <c r="CQ34" s="6">
        <f>-(AV34*(1+Tabeller!$I$82))</f>
        <v>0</v>
      </c>
      <c r="CR34" s="6">
        <f>-(AW34*(1+Tabeller!$I$82))</f>
        <v>0</v>
      </c>
      <c r="CS34" s="6">
        <f>-(AX34*(1+Tabeller!$I$82))</f>
        <v>0</v>
      </c>
      <c r="CT34" s="6">
        <f>-(AY34*(1+Tabeller!$I$82))</f>
        <v>0</v>
      </c>
      <c r="CU34" s="6">
        <f>-(AZ34*(1+Tabeller!$I$82))</f>
        <v>0</v>
      </c>
      <c r="CV34" s="6">
        <f>-(BA34*(1+Tabeller!$I$82))</f>
        <v>0</v>
      </c>
      <c r="CW34" s="8">
        <f>SUM(CM34:CV34)</f>
        <v>0</v>
      </c>
      <c r="CZ34" s="47">
        <f t="shared" ref="CZ34:CZ42" si="328">CL34</f>
        <v>0</v>
      </c>
      <c r="DA34" s="6">
        <f t="shared" ref="DA34:DJ42" si="329">IF($H34="NFR",CM34,0)</f>
        <v>0</v>
      </c>
      <c r="DB34" s="6">
        <f t="shared" si="329"/>
        <v>0</v>
      </c>
      <c r="DC34" s="6">
        <f t="shared" si="329"/>
        <v>0</v>
      </c>
      <c r="DD34" s="6">
        <f t="shared" si="329"/>
        <v>0</v>
      </c>
      <c r="DE34" s="6">
        <f t="shared" si="329"/>
        <v>0</v>
      </c>
      <c r="DF34" s="6">
        <f t="shared" si="329"/>
        <v>0</v>
      </c>
      <c r="DG34" s="6">
        <f t="shared" si="329"/>
        <v>0</v>
      </c>
      <c r="DH34" s="6">
        <f t="shared" si="329"/>
        <v>0</v>
      </c>
      <c r="DI34" s="6">
        <f t="shared" si="329"/>
        <v>0</v>
      </c>
      <c r="DJ34" s="6">
        <f t="shared" si="329"/>
        <v>0</v>
      </c>
      <c r="DK34" s="8">
        <f>SUM(DA34:DJ34)</f>
        <v>0</v>
      </c>
      <c r="DM34" s="47">
        <f t="shared" si="65"/>
        <v>0</v>
      </c>
      <c r="DN34" s="6">
        <f t="shared" ref="DN34:DN42" si="330">IF($H34=$DM$1,CM34,0)</f>
        <v>0</v>
      </c>
      <c r="DO34" s="6">
        <f t="shared" ref="DO34:DO42" si="331">IF($H34=$DM$1,CN34,0)</f>
        <v>0</v>
      </c>
      <c r="DP34" s="6">
        <f t="shared" ref="DP34:DP42" si="332">IF($H34=$DM$1,CO34,0)</f>
        <v>0</v>
      </c>
      <c r="DQ34" s="6">
        <f t="shared" ref="DQ34:DQ42" si="333">IF($H34=$DM$1,CP34,0)</f>
        <v>0</v>
      </c>
      <c r="DR34" s="6">
        <f t="shared" ref="DR34:DR42" si="334">IF($H34=$DM$1,CQ34,0)</f>
        <v>0</v>
      </c>
      <c r="DS34" s="6">
        <f t="shared" ref="DS34:DS42" si="335">IF($H34=$DM$1,CR34,0)</f>
        <v>0</v>
      </c>
      <c r="DT34" s="6">
        <f t="shared" ref="DT34:DT42" si="336">IF($H34=$DM$1,CS34,0)</f>
        <v>0</v>
      </c>
      <c r="DU34" s="6">
        <f t="shared" ref="DU34:DU42" si="337">IF($H34=$DM$1,CT34,0)</f>
        <v>0</v>
      </c>
      <c r="DV34" s="6">
        <f t="shared" ref="DV34:DV42" si="338">IF($H34=$DM$1,CU34,0)</f>
        <v>0</v>
      </c>
      <c r="DW34" s="6">
        <f t="shared" ref="DW34:DW42" si="339">IF($H34=$DM$1,CV34,0)</f>
        <v>0</v>
      </c>
      <c r="DX34" s="8">
        <f>SUM(DN34:DW34)</f>
        <v>0</v>
      </c>
      <c r="DZ34" s="47">
        <f t="shared" si="67"/>
        <v>0</v>
      </c>
      <c r="EA34" s="6">
        <f t="shared" ref="EA34:EA42" si="340">IF($H34=$DZ$1,CM34,0)</f>
        <v>0</v>
      </c>
      <c r="EB34" s="6">
        <f t="shared" ref="EB34:EB42" si="341">IF($H34=$DZ$1,CN34,0)</f>
        <v>0</v>
      </c>
      <c r="EC34" s="6">
        <f t="shared" ref="EC34:EC42" si="342">IF($H34=$DZ$1,CO34,0)</f>
        <v>0</v>
      </c>
      <c r="ED34" s="6">
        <f t="shared" ref="ED34:ED42" si="343">IF($H34=$DZ$1,CP34,0)</f>
        <v>0</v>
      </c>
      <c r="EE34" s="6">
        <f t="shared" ref="EE34:EE42" si="344">IF($H34=$DZ$1,CQ34,0)</f>
        <v>0</v>
      </c>
      <c r="EF34" s="6">
        <f t="shared" ref="EF34:EF42" si="345">IF($H34=$DZ$1,CR34,0)</f>
        <v>0</v>
      </c>
      <c r="EG34" s="6">
        <f t="shared" ref="EG34:EG42" si="346">IF($H34=$DZ$1,CS34,0)</f>
        <v>0</v>
      </c>
      <c r="EH34" s="6">
        <f t="shared" ref="EH34:EH42" si="347">IF($H34=$DZ$1,CT34,0)</f>
        <v>0</v>
      </c>
      <c r="EI34" s="6">
        <f t="shared" ref="EI34:EI42" si="348">IF($H34=$DZ$1,CU34,0)</f>
        <v>0</v>
      </c>
      <c r="EJ34" s="6">
        <f t="shared" ref="EJ34:EJ42" si="349">IF($H34=$DZ$1,CV34,0)</f>
        <v>0</v>
      </c>
      <c r="EK34" s="8">
        <f>SUM(EA34:EJ34)</f>
        <v>0</v>
      </c>
      <c r="EM34" s="47">
        <f t="shared" si="69"/>
        <v>0</v>
      </c>
      <c r="EN34" s="6">
        <f t="shared" ref="EN34:EN42" si="350">IF($H34=$EM$1,CM34,0)</f>
        <v>0</v>
      </c>
      <c r="EO34" s="6">
        <f t="shared" ref="EO34:EO42" si="351">IF($H34=$EM$1,CN34,0)</f>
        <v>0</v>
      </c>
      <c r="EP34" s="6">
        <f t="shared" ref="EP34:EP42" si="352">IF($H34=$EM$1,CO34,0)</f>
        <v>0</v>
      </c>
      <c r="EQ34" s="6">
        <f t="shared" ref="EQ34:EQ42" si="353">IF($H34=$EM$1,CP34,0)</f>
        <v>0</v>
      </c>
      <c r="ER34" s="6">
        <f t="shared" ref="ER34:ER42" si="354">IF($H34=$EM$1,CQ34,0)</f>
        <v>0</v>
      </c>
      <c r="ES34" s="6">
        <f t="shared" ref="ES34:ES42" si="355">IF($H34=$EM$1,CR34,0)</f>
        <v>0</v>
      </c>
      <c r="ET34" s="6">
        <f t="shared" ref="ET34:ET42" si="356">IF($H34=$EM$1,CS34,0)</f>
        <v>0</v>
      </c>
      <c r="EU34" s="6">
        <f t="shared" ref="EU34:EU42" si="357">IF($H34=$EM$1,CT34,0)</f>
        <v>0</v>
      </c>
      <c r="EV34" s="6">
        <f t="shared" ref="EV34:EV42" si="358">IF($H34=$EM$1,CU34,0)</f>
        <v>0</v>
      </c>
      <c r="EW34" s="6">
        <f t="shared" ref="EW34:EW42" si="359">IF($H34=$EM$1,CV34,0)</f>
        <v>0</v>
      </c>
      <c r="EX34" s="8">
        <f>SUM(EN34:EW34)</f>
        <v>0</v>
      </c>
      <c r="FA34" s="47">
        <f t="shared" si="55"/>
        <v>0</v>
      </c>
      <c r="FB34" s="6"/>
      <c r="FC34" s="6"/>
      <c r="FD34" s="6"/>
      <c r="FE34" s="6"/>
      <c r="FF34" s="6"/>
      <c r="FG34" s="6"/>
      <c r="FH34" s="6"/>
      <c r="FI34" s="6"/>
      <c r="FJ34" s="6"/>
      <c r="FK34" s="6"/>
      <c r="FL34" s="8">
        <f>SUM(FB34:FK34)</f>
        <v>0</v>
      </c>
      <c r="FO34" s="6">
        <f>IFERROR(IF($B34="Teknisk/adm. Bistand",(K34/1628)*Tabeller!J$11,(K34/1628)*Tabeller!J$10),0)</f>
        <v>0</v>
      </c>
      <c r="FP34" s="6">
        <f>IFERROR(IF($B34="Teknisk/adm. Bistand",(L34/1628)*Tabeller!K$11,(L34/1628)*Tabeller!K$10),0)</f>
        <v>0</v>
      </c>
      <c r="FQ34" s="6">
        <f>IFERROR(IF($B34="Teknisk/adm. Bistand",(M34/1628)*Tabeller!L$11,(M34/1628)*Tabeller!L$10),0)</f>
        <v>0</v>
      </c>
      <c r="FR34" s="6">
        <f>IFERROR(IF($B34="Teknisk/adm. Bistand",(N34/1628)*Tabeller!M$11,(N34/1628)*Tabeller!M$10),0)</f>
        <v>0</v>
      </c>
      <c r="FS34" s="6">
        <f>IFERROR(IF($B34="Teknisk/adm. Bistand",(O34/1628)*Tabeller!N$11,(O34/1628)*Tabeller!N$10),0)</f>
        <v>0</v>
      </c>
      <c r="FT34" s="6">
        <f>IFERROR(IF($B34="Teknisk/adm. Bistand",(P34/1628)*Tabeller!O$11,(P34/1628)*Tabeller!O$10),0)</f>
        <v>0</v>
      </c>
      <c r="FU34" s="6">
        <f>IFERROR(IF($B34="Teknisk/adm. Bistand",(Q34/1628)*Tabeller!P$11,(Q34/1628)*Tabeller!P$10),0)</f>
        <v>0</v>
      </c>
      <c r="FV34" s="6">
        <f>IFERROR(IF($B34="Teknisk/adm. Bistand",(R34/1628)*Tabeller!Q$11,(R34/1628)*Tabeller!Q$10),0)</f>
        <v>0</v>
      </c>
      <c r="FW34" s="6">
        <f>IFERROR(IF($B34="Teknisk/adm. Bistand",(S34/1628)*Tabeller!R$11,(S34/1628)*Tabeller!R$10),0)</f>
        <v>0</v>
      </c>
      <c r="FX34" s="6">
        <f>IFERROR(IF($B34="Teknisk/adm. Bistand",(T34/1628)*Tabeller!S$11,(T34/1628)*Tabeller!S$10),0)</f>
        <v>0</v>
      </c>
    </row>
    <row r="35" spans="2:180" ht="15" x14ac:dyDescent="0.25">
      <c r="B35" s="511"/>
      <c r="C35" s="422">
        <f>IF(Registrering!$B$28="Fast beløp",0,CW35)</f>
        <v>0</v>
      </c>
      <c r="D35" s="422">
        <f t="shared" si="311"/>
        <v>0</v>
      </c>
      <c r="E35" s="422">
        <f t="shared" ref="E35:E42" si="360">IFERROR(SUM(BC35:BL35),0)</f>
        <v>0</v>
      </c>
      <c r="F35" s="422">
        <f t="shared" si="312"/>
        <v>0</v>
      </c>
      <c r="G35" s="327">
        <f>SUM(K35:T35)/Tabeller!$H$5</f>
        <v>0</v>
      </c>
      <c r="H35" s="595"/>
      <c r="I35" s="598"/>
      <c r="J35" s="604"/>
      <c r="K35" s="606"/>
      <c r="L35" s="606"/>
      <c r="M35" s="606"/>
      <c r="N35" s="606"/>
      <c r="O35" s="606"/>
      <c r="P35" s="606"/>
      <c r="Q35" s="606"/>
      <c r="R35" s="606"/>
      <c r="S35" s="599"/>
      <c r="T35" s="599"/>
      <c r="AG35" s="6">
        <f t="shared" si="313"/>
        <v>0</v>
      </c>
      <c r="AH35" s="6">
        <f>AG35*Tabeller!$I$49</f>
        <v>0</v>
      </c>
      <c r="AI35" s="6">
        <f t="shared" ref="AI35:AI42" si="361">IF(AG35&gt;0,(AH35-400)/52*47,0)</f>
        <v>0</v>
      </c>
      <c r="AJ35" s="88">
        <f>AI35*Tabeller!$H$40</f>
        <v>0</v>
      </c>
      <c r="AK35" s="6">
        <f>SUM(AI35:AJ35,AL35)*Tabeller!$H$42</f>
        <v>0</v>
      </c>
      <c r="AL35" s="6">
        <f>AH35*Tabeller!$H$41</f>
        <v>0</v>
      </c>
      <c r="AM35" s="6">
        <f t="shared" si="315"/>
        <v>0</v>
      </c>
      <c r="AN35" s="6">
        <f>AM35+(IF(B35="Teknisk adm bistand",Registrering!$E$51,Registrering!$B$51))</f>
        <v>0</v>
      </c>
      <c r="AO35" s="6">
        <f>AM35/Tabeller!$H$5</f>
        <v>0</v>
      </c>
      <c r="AR35" s="6">
        <f>((K35*Budsjett_FL!$AO35)*(Tabeller!I$51))</f>
        <v>0</v>
      </c>
      <c r="AS35" s="6">
        <f>((L35*Budsjett_FL!$AO35)*(Tabeller!J$49))</f>
        <v>0</v>
      </c>
      <c r="AT35" s="6">
        <f>((M35*Budsjett_FL!$AO35)*(Tabeller!K$49))</f>
        <v>0</v>
      </c>
      <c r="AU35" s="6">
        <f>((N35*Budsjett_FL!$AO35)*(Tabeller!L$49))</f>
        <v>0</v>
      </c>
      <c r="AV35" s="6">
        <f>((O35*Budsjett_FL!$AO35)*(Tabeller!M$49))</f>
        <v>0</v>
      </c>
      <c r="AW35" s="6">
        <f>((P35*Budsjett_FL!$AO35)*(Tabeller!N$49))</f>
        <v>0</v>
      </c>
      <c r="AX35" s="6">
        <f>((Q35*Budsjett_FL!$AO35)*(Tabeller!O$49))</f>
        <v>0</v>
      </c>
      <c r="AY35" s="6">
        <f>((R35*Budsjett_FL!$AO35)*(Tabeller!P$49))</f>
        <v>0</v>
      </c>
      <c r="AZ35" s="6">
        <f>((S35*Budsjett_FL!$AO35)*(Tabeller!Q$49))</f>
        <v>0</v>
      </c>
      <c r="BA35" s="6">
        <f>((T35*Budsjett_FL!$AO35)*(Tabeller!R$49))</f>
        <v>0</v>
      </c>
      <c r="BC35" s="6">
        <f t="shared" si="316"/>
        <v>0</v>
      </c>
      <c r="BD35" s="6">
        <f t="shared" si="317"/>
        <v>0</v>
      </c>
      <c r="BE35" s="6">
        <f t="shared" si="318"/>
        <v>0</v>
      </c>
      <c r="BF35" s="6">
        <f t="shared" si="319"/>
        <v>0</v>
      </c>
      <c r="BG35" s="6">
        <f t="shared" si="320"/>
        <v>0</v>
      </c>
      <c r="BH35" s="6">
        <f t="shared" si="321"/>
        <v>0</v>
      </c>
      <c r="BI35" s="6">
        <f t="shared" si="322"/>
        <v>0</v>
      </c>
      <c r="BJ35" s="6">
        <f t="shared" si="323"/>
        <v>0</v>
      </c>
      <c r="BK35" s="6">
        <f t="shared" si="324"/>
        <v>0</v>
      </c>
      <c r="BL35" s="6">
        <f t="shared" si="325"/>
        <v>0</v>
      </c>
      <c r="BO35" s="6">
        <f>IFERROR(IF($F$83=$K$82,AR35*$E$82,AR35*Budsjett_FL!$F$83),0)</f>
        <v>0</v>
      </c>
      <c r="BP35" s="6">
        <f>IFERROR(IF($F$83=$K$82,AS35*$E$82,AS35*Budsjett_FL!$F$83),0)</f>
        <v>0</v>
      </c>
      <c r="BQ35" s="6">
        <f>IFERROR(IF($F$83=$K$82,AT35*$E$82,AT35*Budsjett_FL!$F$83),0)</f>
        <v>0</v>
      </c>
      <c r="BR35" s="6">
        <f>IFERROR(IF($F$83=$K$82,AU35*$E$82,AU35*Budsjett_FL!$F$83),0)</f>
        <v>0</v>
      </c>
      <c r="BS35" s="6">
        <f>IFERROR(IF($F$83=$K$82,AV35*$E$82,AV35*Budsjett_FL!$F$83),0)</f>
        <v>0</v>
      </c>
      <c r="BT35" s="6">
        <f>IFERROR(IF($F$83=$K$82,AW35*$E$82,AW35*Budsjett_FL!$F$83),0)</f>
        <v>0</v>
      </c>
      <c r="BU35" s="6">
        <f>IFERROR(IF($F$83=$K$82,AX35*$E$82,AX35*Budsjett_FL!$F$83),0)</f>
        <v>0</v>
      </c>
      <c r="BV35" s="6">
        <f>IFERROR(IF($F$83=$K$82,AY35*$E$82,AY35*Budsjett_FL!$F$83),0)</f>
        <v>0</v>
      </c>
      <c r="BW35" s="6">
        <f>IFERROR(IF($F$83=$K$82,AZ35*$E$82,AZ35*Budsjett_FL!$F$83),0)</f>
        <v>0</v>
      </c>
      <c r="BX35" s="6">
        <f>IFERROR(IF($F$83=$K$82,BA35*$E$82,BA35*Budsjett_FL!$F$83),0)</f>
        <v>0</v>
      </c>
      <c r="CA35" s="6">
        <f t="shared" si="326"/>
        <v>0</v>
      </c>
      <c r="CB35" s="6">
        <f t="shared" si="326"/>
        <v>0</v>
      </c>
      <c r="CC35" s="6">
        <f t="shared" si="326"/>
        <v>0</v>
      </c>
      <c r="CD35" s="6">
        <f t="shared" si="326"/>
        <v>0</v>
      </c>
      <c r="CE35" s="6">
        <f t="shared" si="326"/>
        <v>0</v>
      </c>
      <c r="CF35" s="6">
        <f t="shared" si="326"/>
        <v>0</v>
      </c>
      <c r="CG35" s="6">
        <f t="shared" si="326"/>
        <v>0</v>
      </c>
      <c r="CH35" s="6">
        <f t="shared" si="326"/>
        <v>0</v>
      </c>
      <c r="CI35" s="6">
        <f t="shared" si="326"/>
        <v>0</v>
      </c>
      <c r="CJ35" s="6">
        <f t="shared" si="326"/>
        <v>0</v>
      </c>
      <c r="CL35" s="47">
        <f t="shared" si="327"/>
        <v>0</v>
      </c>
      <c r="CM35" s="6">
        <f>-(AR35*(1+Tabeller!$I$82))</f>
        <v>0</v>
      </c>
      <c r="CN35" s="6">
        <f>-(AS35*(1+Tabeller!$I$82))</f>
        <v>0</v>
      </c>
      <c r="CO35" s="6">
        <f>-(AT35*(1+Tabeller!$I$82))</f>
        <v>0</v>
      </c>
      <c r="CP35" s="6">
        <f>-(AU35*(1+Tabeller!$I$82))</f>
        <v>0</v>
      </c>
      <c r="CQ35" s="6">
        <f>-(AV35*(1+Tabeller!$I$82))</f>
        <v>0</v>
      </c>
      <c r="CR35" s="6">
        <f>-(AW35*(1+Tabeller!$I$82))</f>
        <v>0</v>
      </c>
      <c r="CS35" s="6">
        <f>-(AX35*(1+Tabeller!$I$82))</f>
        <v>0</v>
      </c>
      <c r="CT35" s="6">
        <f>-(AY35*(1+Tabeller!$I$82))</f>
        <v>0</v>
      </c>
      <c r="CU35" s="6">
        <f>-(AZ35*(1+Tabeller!$I$82))</f>
        <v>0</v>
      </c>
      <c r="CV35" s="6">
        <f>-(BA35*(1+Tabeller!$I$82))</f>
        <v>0</v>
      </c>
      <c r="CW35" s="8">
        <f t="shared" ref="CW35:CW42" si="362">SUM(CM35:CV35)</f>
        <v>0</v>
      </c>
      <c r="CZ35" s="47">
        <f t="shared" si="328"/>
        <v>0</v>
      </c>
      <c r="DA35" s="6">
        <f t="shared" si="329"/>
        <v>0</v>
      </c>
      <c r="DB35" s="6">
        <f t="shared" si="329"/>
        <v>0</v>
      </c>
      <c r="DC35" s="6">
        <f t="shared" si="329"/>
        <v>0</v>
      </c>
      <c r="DD35" s="6">
        <f t="shared" si="329"/>
        <v>0</v>
      </c>
      <c r="DE35" s="6">
        <f t="shared" si="329"/>
        <v>0</v>
      </c>
      <c r="DF35" s="6">
        <f t="shared" si="329"/>
        <v>0</v>
      </c>
      <c r="DG35" s="6">
        <f t="shared" si="329"/>
        <v>0</v>
      </c>
      <c r="DH35" s="6">
        <f t="shared" si="329"/>
        <v>0</v>
      </c>
      <c r="DI35" s="6">
        <f t="shared" si="329"/>
        <v>0</v>
      </c>
      <c r="DJ35" s="6">
        <f t="shared" si="329"/>
        <v>0</v>
      </c>
      <c r="DK35" s="8">
        <f t="shared" ref="DK35:DK42" si="363">SUM(DA35:DJ35)</f>
        <v>0</v>
      </c>
      <c r="DM35" s="47">
        <f t="shared" si="65"/>
        <v>0</v>
      </c>
      <c r="DN35" s="6">
        <f t="shared" si="330"/>
        <v>0</v>
      </c>
      <c r="DO35" s="6">
        <f t="shared" si="331"/>
        <v>0</v>
      </c>
      <c r="DP35" s="6">
        <f t="shared" si="332"/>
        <v>0</v>
      </c>
      <c r="DQ35" s="6">
        <f t="shared" si="333"/>
        <v>0</v>
      </c>
      <c r="DR35" s="6">
        <f t="shared" si="334"/>
        <v>0</v>
      </c>
      <c r="DS35" s="6">
        <f t="shared" si="335"/>
        <v>0</v>
      </c>
      <c r="DT35" s="6">
        <f t="shared" si="336"/>
        <v>0</v>
      </c>
      <c r="DU35" s="6">
        <f t="shared" si="337"/>
        <v>0</v>
      </c>
      <c r="DV35" s="6">
        <f t="shared" si="338"/>
        <v>0</v>
      </c>
      <c r="DW35" s="6">
        <f t="shared" si="339"/>
        <v>0</v>
      </c>
      <c r="DX35" s="8">
        <f t="shared" ref="DX35:DX42" si="364">SUM(DN35:DW35)</f>
        <v>0</v>
      </c>
      <c r="DZ35" s="47">
        <f t="shared" si="67"/>
        <v>0</v>
      </c>
      <c r="EA35" s="6">
        <f t="shared" si="340"/>
        <v>0</v>
      </c>
      <c r="EB35" s="6">
        <f t="shared" si="341"/>
        <v>0</v>
      </c>
      <c r="EC35" s="6">
        <f t="shared" si="342"/>
        <v>0</v>
      </c>
      <c r="ED35" s="6">
        <f t="shared" si="343"/>
        <v>0</v>
      </c>
      <c r="EE35" s="6">
        <f t="shared" si="344"/>
        <v>0</v>
      </c>
      <c r="EF35" s="6">
        <f t="shared" si="345"/>
        <v>0</v>
      </c>
      <c r="EG35" s="6">
        <f t="shared" si="346"/>
        <v>0</v>
      </c>
      <c r="EH35" s="6">
        <f t="shared" si="347"/>
        <v>0</v>
      </c>
      <c r="EI35" s="6">
        <f t="shared" si="348"/>
        <v>0</v>
      </c>
      <c r="EJ35" s="6">
        <f t="shared" si="349"/>
        <v>0</v>
      </c>
      <c r="EK35" s="8">
        <f t="shared" ref="EK35:EK42" si="365">SUM(EA35:EJ35)</f>
        <v>0</v>
      </c>
      <c r="EM35" s="47">
        <f t="shared" si="69"/>
        <v>0</v>
      </c>
      <c r="EN35" s="6">
        <f t="shared" si="350"/>
        <v>0</v>
      </c>
      <c r="EO35" s="6">
        <f t="shared" si="351"/>
        <v>0</v>
      </c>
      <c r="EP35" s="6">
        <f t="shared" si="352"/>
        <v>0</v>
      </c>
      <c r="EQ35" s="6">
        <f t="shared" si="353"/>
        <v>0</v>
      </c>
      <c r="ER35" s="6">
        <f t="shared" si="354"/>
        <v>0</v>
      </c>
      <c r="ES35" s="6">
        <f t="shared" si="355"/>
        <v>0</v>
      </c>
      <c r="ET35" s="6">
        <f t="shared" si="356"/>
        <v>0</v>
      </c>
      <c r="EU35" s="6">
        <f t="shared" si="357"/>
        <v>0</v>
      </c>
      <c r="EV35" s="6">
        <f t="shared" si="358"/>
        <v>0</v>
      </c>
      <c r="EW35" s="6">
        <f t="shared" si="359"/>
        <v>0</v>
      </c>
      <c r="EX35" s="8">
        <f t="shared" ref="EX35:EX42" si="366">SUM(EN35:EW35)</f>
        <v>0</v>
      </c>
      <c r="FA35" s="47">
        <f t="shared" si="55"/>
        <v>0</v>
      </c>
      <c r="FB35" s="6"/>
      <c r="FC35" s="6"/>
      <c r="FD35" s="6"/>
      <c r="FE35" s="6"/>
      <c r="FF35" s="6"/>
      <c r="FG35" s="6"/>
      <c r="FH35" s="6"/>
      <c r="FI35" s="6"/>
      <c r="FJ35" s="6"/>
      <c r="FK35" s="6"/>
      <c r="FL35" s="8">
        <f t="shared" ref="FL35:FL42" si="367">SUM(FB35:FK35)</f>
        <v>0</v>
      </c>
      <c r="FO35" s="6">
        <f>IFERROR(IF($B35="Teknisk/adm. Bistand",(K35/1628)*Tabeller!J$11,(K35/1628)*Tabeller!J$10),0)</f>
        <v>0</v>
      </c>
      <c r="FP35" s="6">
        <f>IFERROR(IF($B35="Teknisk/adm. Bistand",(L35/1628)*Tabeller!K$11,(L35/1628)*Tabeller!K$10),0)</f>
        <v>0</v>
      </c>
      <c r="FQ35" s="6">
        <f>IFERROR(IF($B35="Teknisk/adm. Bistand",(M35/1628)*Tabeller!L$11,(M35/1628)*Tabeller!L$10),0)</f>
        <v>0</v>
      </c>
      <c r="FR35" s="6">
        <f>IFERROR(IF($B35="Teknisk/adm. Bistand",(N35/1628)*Tabeller!M$11,(N35/1628)*Tabeller!M$10),0)</f>
        <v>0</v>
      </c>
      <c r="FS35" s="6">
        <f>IFERROR(IF($B35="Teknisk/adm. Bistand",(O35/1628)*Tabeller!N$11,(O35/1628)*Tabeller!N$10),0)</f>
        <v>0</v>
      </c>
      <c r="FT35" s="6">
        <f>IFERROR(IF($B35="Teknisk/adm. Bistand",(P35/1628)*Tabeller!O$11,(P35/1628)*Tabeller!O$10),0)</f>
        <v>0</v>
      </c>
      <c r="FU35" s="6">
        <f>IFERROR(IF($B35="Teknisk/adm. Bistand",(Q35/1628)*Tabeller!P$11,(Q35/1628)*Tabeller!P$10),0)</f>
        <v>0</v>
      </c>
      <c r="FV35" s="6">
        <f>IFERROR(IF($B35="Teknisk/adm. Bistand",(R35/1628)*Tabeller!Q$11,(R35/1628)*Tabeller!Q$10),0)</f>
        <v>0</v>
      </c>
      <c r="FW35" s="6">
        <f>IFERROR(IF($B35="Teknisk/adm. Bistand",(S35/1628)*Tabeller!R$11,(S35/1628)*Tabeller!R$10),0)</f>
        <v>0</v>
      </c>
      <c r="FX35" s="6">
        <f>IFERROR(IF($B35="Teknisk/adm. Bistand",(T35/1628)*Tabeller!S$11,(T35/1628)*Tabeller!S$10),0)</f>
        <v>0</v>
      </c>
    </row>
    <row r="36" spans="2:180" ht="15" x14ac:dyDescent="0.25">
      <c r="B36" s="511"/>
      <c r="C36" s="422">
        <f>IF(Registrering!$B$28="Fast beløp",0,CW36)</f>
        <v>0</v>
      </c>
      <c r="D36" s="422">
        <f t="shared" ref="D36:D41" si="368">SUM(AR36:BA36)</f>
        <v>0</v>
      </c>
      <c r="E36" s="422">
        <f t="shared" ref="E36:E41" si="369">IFERROR(SUM(BC36:BL36),0)</f>
        <v>0</v>
      </c>
      <c r="F36" s="422">
        <f t="shared" ref="F36:F41" si="370">SUM(D36:E36)</f>
        <v>0</v>
      </c>
      <c r="G36" s="327">
        <f>SUM(K36:T36)/Tabeller!$H$5</f>
        <v>0</v>
      </c>
      <c r="H36" s="595"/>
      <c r="I36" s="598"/>
      <c r="J36" s="604"/>
      <c r="K36" s="606"/>
      <c r="L36" s="606"/>
      <c r="M36" s="606"/>
      <c r="N36" s="606"/>
      <c r="O36" s="606"/>
      <c r="P36" s="606"/>
      <c r="Q36" s="606"/>
      <c r="R36" s="606"/>
      <c r="S36" s="599"/>
      <c r="T36" s="599"/>
      <c r="AG36" s="6">
        <f t="shared" si="313"/>
        <v>0</v>
      </c>
      <c r="AH36" s="6">
        <f>AG36*Tabeller!$I$49</f>
        <v>0</v>
      </c>
      <c r="AI36" s="6">
        <f t="shared" si="361"/>
        <v>0</v>
      </c>
      <c r="AJ36" s="88">
        <f>AI36*Tabeller!$H$40</f>
        <v>0</v>
      </c>
      <c r="AK36" s="6">
        <f>SUM(AI36:AJ36,AL36)*Tabeller!$H$42</f>
        <v>0</v>
      </c>
      <c r="AL36" s="6">
        <f>AH36*Tabeller!$H$41</f>
        <v>0</v>
      </c>
      <c r="AM36" s="6">
        <f t="shared" si="315"/>
        <v>0</v>
      </c>
      <c r="AN36" s="6">
        <f>AM36+(IF(B36="Teknisk adm bistand",Registrering!$E$51,Registrering!$B$51))</f>
        <v>0</v>
      </c>
      <c r="AO36" s="6">
        <f>AM36/Tabeller!$H$5</f>
        <v>0</v>
      </c>
      <c r="AR36" s="6">
        <f>((K36*Budsjett_FL!$AO36)*(Tabeller!I$51))</f>
        <v>0</v>
      </c>
      <c r="AS36" s="6">
        <f>((L36*Budsjett_FL!$AO36)*(Tabeller!J$49))</f>
        <v>0</v>
      </c>
      <c r="AT36" s="6">
        <f>((M36*Budsjett_FL!$AO36)*(Tabeller!K$49))</f>
        <v>0</v>
      </c>
      <c r="AU36" s="6">
        <f>((N36*Budsjett_FL!$AO36)*(Tabeller!L$49))</f>
        <v>0</v>
      </c>
      <c r="AV36" s="6">
        <f>((O36*Budsjett_FL!$AO36)*(Tabeller!M$49))</f>
        <v>0</v>
      </c>
      <c r="AW36" s="6">
        <f>((P36*Budsjett_FL!$AO36)*(Tabeller!N$49))</f>
        <v>0</v>
      </c>
      <c r="AX36" s="6">
        <f>((Q36*Budsjett_FL!$AO36)*(Tabeller!O$49))</f>
        <v>0</v>
      </c>
      <c r="AY36" s="6">
        <f>((R36*Budsjett_FL!$AO36)*(Tabeller!P$49))</f>
        <v>0</v>
      </c>
      <c r="AZ36" s="6">
        <f>((S36*Budsjett_FL!$AO36)*(Tabeller!Q$49))</f>
        <v>0</v>
      </c>
      <c r="BA36" s="6">
        <f>((T36*Budsjett_FL!$AO36)*(Tabeller!R$49))</f>
        <v>0</v>
      </c>
      <c r="BC36" s="6">
        <f t="shared" si="316"/>
        <v>0</v>
      </c>
      <c r="BD36" s="6">
        <f t="shared" si="317"/>
        <v>0</v>
      </c>
      <c r="BE36" s="6">
        <f t="shared" si="318"/>
        <v>0</v>
      </c>
      <c r="BF36" s="6">
        <f t="shared" si="319"/>
        <v>0</v>
      </c>
      <c r="BG36" s="6">
        <f t="shared" si="320"/>
        <v>0</v>
      </c>
      <c r="BH36" s="6">
        <f t="shared" si="321"/>
        <v>0</v>
      </c>
      <c r="BI36" s="6">
        <f t="shared" si="322"/>
        <v>0</v>
      </c>
      <c r="BJ36" s="6">
        <f t="shared" si="323"/>
        <v>0</v>
      </c>
      <c r="BK36" s="6">
        <f t="shared" si="324"/>
        <v>0</v>
      </c>
      <c r="BL36" s="6">
        <f t="shared" si="325"/>
        <v>0</v>
      </c>
      <c r="BO36" s="6">
        <f>IFERROR(IF($F$83=$K$82,AR36*$E$82,AR36*Budsjett_FL!$F$83),0)</f>
        <v>0</v>
      </c>
      <c r="BP36" s="6">
        <f>IFERROR(IF($F$83=$K$82,AS36*$E$82,AS36*Budsjett_FL!$F$83),0)</f>
        <v>0</v>
      </c>
      <c r="BQ36" s="6">
        <f>IFERROR(IF($F$83=$K$82,AT36*$E$82,AT36*Budsjett_FL!$F$83),0)</f>
        <v>0</v>
      </c>
      <c r="BR36" s="6">
        <f>IFERROR(IF($F$83=$K$82,AU36*$E$82,AU36*Budsjett_FL!$F$83),0)</f>
        <v>0</v>
      </c>
      <c r="BS36" s="6">
        <f>IFERROR(IF($F$83=$K$82,AV36*$E$82,AV36*Budsjett_FL!$F$83),0)</f>
        <v>0</v>
      </c>
      <c r="BT36" s="6">
        <f>IFERROR(IF($F$83=$K$82,AW36*$E$82,AW36*Budsjett_FL!$F$83),0)</f>
        <v>0</v>
      </c>
      <c r="BU36" s="6">
        <f>IFERROR(IF($F$83=$K$82,AX36*$E$82,AX36*Budsjett_FL!$F$83),0)</f>
        <v>0</v>
      </c>
      <c r="BV36" s="6">
        <f>IFERROR(IF($F$83=$K$82,AY36*$E$82,AY36*Budsjett_FL!$F$83),0)</f>
        <v>0</v>
      </c>
      <c r="BW36" s="6">
        <f>IFERROR(IF($F$83=$K$82,AZ36*$E$82,AZ36*Budsjett_FL!$F$83),0)</f>
        <v>0</v>
      </c>
      <c r="BX36" s="6">
        <f>IFERROR(IF($F$83=$K$82,BA36*$E$82,BA36*Budsjett_FL!$F$83),0)</f>
        <v>0</v>
      </c>
      <c r="CA36" s="6">
        <f t="shared" ref="CA36:CA41" si="371">BC36-BO36</f>
        <v>0</v>
      </c>
      <c r="CB36" s="6">
        <f t="shared" ref="CB36:CB41" si="372">BD36-BP36</f>
        <v>0</v>
      </c>
      <c r="CC36" s="6">
        <f t="shared" ref="CC36:CC41" si="373">BE36-BQ36</f>
        <v>0</v>
      </c>
      <c r="CD36" s="6">
        <f t="shared" ref="CD36:CD41" si="374">BF36-BR36</f>
        <v>0</v>
      </c>
      <c r="CE36" s="6">
        <f t="shared" ref="CE36:CE41" si="375">BG36-BS36</f>
        <v>0</v>
      </c>
      <c r="CF36" s="6">
        <f t="shared" ref="CF36:CF41" si="376">BH36-BT36</f>
        <v>0</v>
      </c>
      <c r="CG36" s="6">
        <f t="shared" ref="CG36:CG41" si="377">BI36-BU36</f>
        <v>0</v>
      </c>
      <c r="CH36" s="6">
        <f t="shared" ref="CH36:CH41" si="378">BJ36-BV36</f>
        <v>0</v>
      </c>
      <c r="CI36" s="6">
        <f t="shared" ref="CI36:CI41" si="379">BK36-BW36</f>
        <v>0</v>
      </c>
      <c r="CJ36" s="6">
        <f t="shared" ref="CJ36:CJ41" si="380">BL36-BX36</f>
        <v>0</v>
      </c>
      <c r="CL36" s="47">
        <f t="shared" si="327"/>
        <v>0</v>
      </c>
      <c r="CM36" s="6">
        <f>-(AR36*(1+Tabeller!$I$82))</f>
        <v>0</v>
      </c>
      <c r="CN36" s="6">
        <f>-(AS36*(1+Tabeller!$I$82))</f>
        <v>0</v>
      </c>
      <c r="CO36" s="6">
        <f>-(AT36*(1+Tabeller!$I$82))</f>
        <v>0</v>
      </c>
      <c r="CP36" s="6">
        <f>-(AU36*(1+Tabeller!$I$82))</f>
        <v>0</v>
      </c>
      <c r="CQ36" s="6">
        <f>-(AV36*(1+Tabeller!$I$82))</f>
        <v>0</v>
      </c>
      <c r="CR36" s="6">
        <f>-(AW36*(1+Tabeller!$I$82))</f>
        <v>0</v>
      </c>
      <c r="CS36" s="6">
        <f>-(AX36*(1+Tabeller!$I$82))</f>
        <v>0</v>
      </c>
      <c r="CT36" s="6">
        <f>-(AY36*(1+Tabeller!$I$82))</f>
        <v>0</v>
      </c>
      <c r="CU36" s="6">
        <f>-(AZ36*(1+Tabeller!$I$82))</f>
        <v>0</v>
      </c>
      <c r="CV36" s="6">
        <f>-(BA36*(1+Tabeller!$I$82))</f>
        <v>0</v>
      </c>
      <c r="CW36" s="8">
        <f t="shared" ref="CW36:CW41" si="381">SUM(CM36:CV36)</f>
        <v>0</v>
      </c>
      <c r="CZ36" s="47">
        <f t="shared" ref="CZ36:CZ41" si="382">CL36</f>
        <v>0</v>
      </c>
      <c r="DA36" s="6">
        <f t="shared" ref="DA36:DA41" si="383">IF($H36="NFR",CM36,0)</f>
        <v>0</v>
      </c>
      <c r="DB36" s="6">
        <f t="shared" ref="DB36:DB41" si="384">IF($H36="NFR",CN36,0)</f>
        <v>0</v>
      </c>
      <c r="DC36" s="6">
        <f t="shared" ref="DC36:DC41" si="385">IF($H36="NFR",CO36,0)</f>
        <v>0</v>
      </c>
      <c r="DD36" s="6">
        <f t="shared" ref="DD36:DD41" si="386">IF($H36="NFR",CP36,0)</f>
        <v>0</v>
      </c>
      <c r="DE36" s="6">
        <f t="shared" ref="DE36:DE41" si="387">IF($H36="NFR",CQ36,0)</f>
        <v>0</v>
      </c>
      <c r="DF36" s="6">
        <f t="shared" ref="DF36:DF41" si="388">IF($H36="NFR",CR36,0)</f>
        <v>0</v>
      </c>
      <c r="DG36" s="6">
        <f t="shared" ref="DG36:DG41" si="389">IF($H36="NFR",CS36,0)</f>
        <v>0</v>
      </c>
      <c r="DH36" s="6">
        <f t="shared" ref="DH36:DH41" si="390">IF($H36="NFR",CT36,0)</f>
        <v>0</v>
      </c>
      <c r="DI36" s="6">
        <f t="shared" ref="DI36:DI41" si="391">IF($H36="NFR",CU36,0)</f>
        <v>0</v>
      </c>
      <c r="DJ36" s="6">
        <f t="shared" ref="DJ36:DJ41" si="392">IF($H36="NFR",CV36,0)</f>
        <v>0</v>
      </c>
      <c r="DK36" s="8">
        <f t="shared" ref="DK36:DK41" si="393">SUM(DA36:DJ36)</f>
        <v>0</v>
      </c>
      <c r="DM36" s="47">
        <f t="shared" ref="DM36:DM41" si="394">CZ36</f>
        <v>0</v>
      </c>
      <c r="DN36" s="6">
        <f t="shared" si="330"/>
        <v>0</v>
      </c>
      <c r="DO36" s="6">
        <f t="shared" si="331"/>
        <v>0</v>
      </c>
      <c r="DP36" s="6">
        <f t="shared" si="332"/>
        <v>0</v>
      </c>
      <c r="DQ36" s="6">
        <f t="shared" si="333"/>
        <v>0</v>
      </c>
      <c r="DR36" s="6">
        <f t="shared" si="334"/>
        <v>0</v>
      </c>
      <c r="DS36" s="6">
        <f t="shared" si="335"/>
        <v>0</v>
      </c>
      <c r="DT36" s="6">
        <f t="shared" si="336"/>
        <v>0</v>
      </c>
      <c r="DU36" s="6">
        <f t="shared" si="337"/>
        <v>0</v>
      </c>
      <c r="DV36" s="6">
        <f t="shared" si="338"/>
        <v>0</v>
      </c>
      <c r="DW36" s="6">
        <f t="shared" si="339"/>
        <v>0</v>
      </c>
      <c r="DX36" s="8">
        <f t="shared" ref="DX36:DX41" si="395">SUM(DN36:DW36)</f>
        <v>0</v>
      </c>
      <c r="DZ36" s="47">
        <f t="shared" ref="DZ36:DZ41" si="396">DM36</f>
        <v>0</v>
      </c>
      <c r="EA36" s="6">
        <f t="shared" si="340"/>
        <v>0</v>
      </c>
      <c r="EB36" s="6">
        <f t="shared" si="341"/>
        <v>0</v>
      </c>
      <c r="EC36" s="6">
        <f t="shared" si="342"/>
        <v>0</v>
      </c>
      <c r="ED36" s="6">
        <f t="shared" si="343"/>
        <v>0</v>
      </c>
      <c r="EE36" s="6">
        <f t="shared" si="344"/>
        <v>0</v>
      </c>
      <c r="EF36" s="6">
        <f t="shared" si="345"/>
        <v>0</v>
      </c>
      <c r="EG36" s="6">
        <f t="shared" si="346"/>
        <v>0</v>
      </c>
      <c r="EH36" s="6">
        <f t="shared" si="347"/>
        <v>0</v>
      </c>
      <c r="EI36" s="6">
        <f t="shared" si="348"/>
        <v>0</v>
      </c>
      <c r="EJ36" s="6">
        <f t="shared" si="349"/>
        <v>0</v>
      </c>
      <c r="EK36" s="8">
        <f t="shared" ref="EK36:EK41" si="397">SUM(EA36:EJ36)</f>
        <v>0</v>
      </c>
      <c r="EM36" s="47">
        <f t="shared" ref="EM36:EM41" si="398">DZ36</f>
        <v>0</v>
      </c>
      <c r="EN36" s="6">
        <f t="shared" si="350"/>
        <v>0</v>
      </c>
      <c r="EO36" s="6">
        <f t="shared" si="351"/>
        <v>0</v>
      </c>
      <c r="EP36" s="6">
        <f t="shared" si="352"/>
        <v>0</v>
      </c>
      <c r="EQ36" s="6">
        <f t="shared" si="353"/>
        <v>0</v>
      </c>
      <c r="ER36" s="6">
        <f t="shared" si="354"/>
        <v>0</v>
      </c>
      <c r="ES36" s="6">
        <f t="shared" si="355"/>
        <v>0</v>
      </c>
      <c r="ET36" s="6">
        <f t="shared" si="356"/>
        <v>0</v>
      </c>
      <c r="EU36" s="6">
        <f t="shared" si="357"/>
        <v>0</v>
      </c>
      <c r="EV36" s="6">
        <f t="shared" si="358"/>
        <v>0</v>
      </c>
      <c r="EW36" s="6">
        <f t="shared" si="359"/>
        <v>0</v>
      </c>
      <c r="EX36" s="8">
        <f t="shared" ref="EX36:EX41" si="399">SUM(EN36:EW36)</f>
        <v>0</v>
      </c>
      <c r="FA36" s="47">
        <f t="shared" ref="FA36:FA41" si="400">EM36</f>
        <v>0</v>
      </c>
      <c r="FB36" s="6"/>
      <c r="FC36" s="6"/>
      <c r="FD36" s="6"/>
      <c r="FE36" s="6"/>
      <c r="FF36" s="6"/>
      <c r="FG36" s="6"/>
      <c r="FH36" s="6"/>
      <c r="FI36" s="6"/>
      <c r="FJ36" s="6"/>
      <c r="FK36" s="6"/>
      <c r="FL36" s="8">
        <f t="shared" ref="FL36:FL41" si="401">SUM(FB36:FK36)</f>
        <v>0</v>
      </c>
      <c r="FO36" s="6">
        <f>IFERROR(IF($B36="Teknisk/adm. Bistand",(K36/1628)*Tabeller!J$11,(K36/1628)*Tabeller!J$10),0)</f>
        <v>0</v>
      </c>
      <c r="FP36" s="6">
        <f>IFERROR(IF($B36="Teknisk/adm. Bistand",(L36/1628)*Tabeller!K$11,(L36/1628)*Tabeller!K$10),0)</f>
        <v>0</v>
      </c>
      <c r="FQ36" s="6">
        <f>IFERROR(IF($B36="Teknisk/adm. Bistand",(M36/1628)*Tabeller!L$11,(M36/1628)*Tabeller!L$10),0)</f>
        <v>0</v>
      </c>
      <c r="FR36" s="6">
        <f>IFERROR(IF($B36="Teknisk/adm. Bistand",(N36/1628)*Tabeller!M$11,(N36/1628)*Tabeller!M$10),0)</f>
        <v>0</v>
      </c>
      <c r="FS36" s="6">
        <f>IFERROR(IF($B36="Teknisk/adm. Bistand",(O36/1628)*Tabeller!N$11,(O36/1628)*Tabeller!N$10),0)</f>
        <v>0</v>
      </c>
      <c r="FT36" s="6">
        <f>IFERROR(IF($B36="Teknisk/adm. Bistand",(P36/1628)*Tabeller!O$11,(P36/1628)*Tabeller!O$10),0)</f>
        <v>0</v>
      </c>
      <c r="FU36" s="6">
        <f>IFERROR(IF($B36="Teknisk/adm. Bistand",(Q36/1628)*Tabeller!P$11,(Q36/1628)*Tabeller!P$10),0)</f>
        <v>0</v>
      </c>
      <c r="FV36" s="6">
        <f>IFERROR(IF($B36="Teknisk/adm. Bistand",(R36/1628)*Tabeller!Q$11,(R36/1628)*Tabeller!Q$10),0)</f>
        <v>0</v>
      </c>
      <c r="FW36" s="6">
        <f>IFERROR(IF($B36="Teknisk/adm. Bistand",(S36/1628)*Tabeller!R$11,(S36/1628)*Tabeller!R$10),0)</f>
        <v>0</v>
      </c>
      <c r="FX36" s="6">
        <f>IFERROR(IF($B36="Teknisk/adm. Bistand",(T36/1628)*Tabeller!S$11,(T36/1628)*Tabeller!S$10),0)</f>
        <v>0</v>
      </c>
    </row>
    <row r="37" spans="2:180" ht="15" x14ac:dyDescent="0.25">
      <c r="B37" s="511"/>
      <c r="C37" s="422">
        <f>IF(Registrering!$B$28="Fast beløp",0,CW37)</f>
        <v>0</v>
      </c>
      <c r="D37" s="422">
        <f t="shared" si="368"/>
        <v>0</v>
      </c>
      <c r="E37" s="422">
        <f t="shared" si="369"/>
        <v>0</v>
      </c>
      <c r="F37" s="422">
        <f t="shared" si="370"/>
        <v>0</v>
      </c>
      <c r="G37" s="327">
        <f>SUM(K37:T37)/Tabeller!$H$5</f>
        <v>0</v>
      </c>
      <c r="H37" s="595"/>
      <c r="I37" s="598"/>
      <c r="J37" s="604"/>
      <c r="K37" s="606"/>
      <c r="L37" s="606"/>
      <c r="M37" s="606"/>
      <c r="N37" s="606"/>
      <c r="O37" s="606"/>
      <c r="P37" s="606"/>
      <c r="Q37" s="606"/>
      <c r="R37" s="606"/>
      <c r="S37" s="599"/>
      <c r="T37" s="599"/>
      <c r="AG37" s="6">
        <f t="shared" si="313"/>
        <v>0</v>
      </c>
      <c r="AH37" s="6">
        <f>AG37*Tabeller!$I$49</f>
        <v>0</v>
      </c>
      <c r="AI37" s="6">
        <f t="shared" si="361"/>
        <v>0</v>
      </c>
      <c r="AJ37" s="88">
        <f>AI37*Tabeller!$H$40</f>
        <v>0</v>
      </c>
      <c r="AK37" s="6">
        <f>SUM(AI37:AJ37,AL37)*Tabeller!$H$42</f>
        <v>0</v>
      </c>
      <c r="AL37" s="6">
        <f>AH37*Tabeller!$H$41</f>
        <v>0</v>
      </c>
      <c r="AM37" s="6">
        <f t="shared" si="315"/>
        <v>0</v>
      </c>
      <c r="AN37" s="6">
        <f>AM37+(IF(B37="Teknisk adm bistand",Registrering!$E$51,Registrering!$B$51))</f>
        <v>0</v>
      </c>
      <c r="AO37" s="6">
        <f>AM37/Tabeller!$H$5</f>
        <v>0</v>
      </c>
      <c r="AR37" s="6">
        <f>((K37*Budsjett_FL!$AO37)*(Tabeller!I$51))</f>
        <v>0</v>
      </c>
      <c r="AS37" s="6">
        <f>((L37*Budsjett_FL!$AO37)*(Tabeller!J$49))</f>
        <v>0</v>
      </c>
      <c r="AT37" s="6">
        <f>((M37*Budsjett_FL!$AO37)*(Tabeller!K$49))</f>
        <v>0</v>
      </c>
      <c r="AU37" s="6">
        <f>((N37*Budsjett_FL!$AO37)*(Tabeller!L$49))</f>
        <v>0</v>
      </c>
      <c r="AV37" s="6">
        <f>((O37*Budsjett_FL!$AO37)*(Tabeller!M$49))</f>
        <v>0</v>
      </c>
      <c r="AW37" s="6">
        <f>((P37*Budsjett_FL!$AO37)*(Tabeller!N$49))</f>
        <v>0</v>
      </c>
      <c r="AX37" s="6">
        <f>((Q37*Budsjett_FL!$AO37)*(Tabeller!O$49))</f>
        <v>0</v>
      </c>
      <c r="AY37" s="6">
        <f>((R37*Budsjett_FL!$AO37)*(Tabeller!P$49))</f>
        <v>0</v>
      </c>
      <c r="AZ37" s="6">
        <f>((S37*Budsjett_FL!$AO37)*(Tabeller!Q$49))</f>
        <v>0</v>
      </c>
      <c r="BA37" s="6">
        <f>((T37*Budsjett_FL!$AO37)*(Tabeller!R$49))</f>
        <v>0</v>
      </c>
      <c r="BC37" s="6">
        <f t="shared" si="316"/>
        <v>0</v>
      </c>
      <c r="BD37" s="6">
        <f t="shared" si="317"/>
        <v>0</v>
      </c>
      <c r="BE37" s="6">
        <f t="shared" si="318"/>
        <v>0</v>
      </c>
      <c r="BF37" s="6">
        <f t="shared" si="319"/>
        <v>0</v>
      </c>
      <c r="BG37" s="6">
        <f t="shared" si="320"/>
        <v>0</v>
      </c>
      <c r="BH37" s="6">
        <f t="shared" si="321"/>
        <v>0</v>
      </c>
      <c r="BI37" s="6">
        <f t="shared" si="322"/>
        <v>0</v>
      </c>
      <c r="BJ37" s="6">
        <f t="shared" si="323"/>
        <v>0</v>
      </c>
      <c r="BK37" s="6">
        <f t="shared" si="324"/>
        <v>0</v>
      </c>
      <c r="BL37" s="6">
        <f t="shared" si="325"/>
        <v>0</v>
      </c>
      <c r="BO37" s="6">
        <f>IFERROR(IF($F$83=$K$82,AR37*$E$82,AR37*Budsjett_FL!$F$83),0)</f>
        <v>0</v>
      </c>
      <c r="BP37" s="6">
        <f>IFERROR(IF($F$83=$K$82,AS37*$E$82,AS37*Budsjett_FL!$F$83),0)</f>
        <v>0</v>
      </c>
      <c r="BQ37" s="6">
        <f>IFERROR(IF($F$83=$K$82,AT37*$E$82,AT37*Budsjett_FL!$F$83),0)</f>
        <v>0</v>
      </c>
      <c r="BR37" s="6">
        <f>IFERROR(IF($F$83=$K$82,AU37*$E$82,AU37*Budsjett_FL!$F$83),0)</f>
        <v>0</v>
      </c>
      <c r="BS37" s="6">
        <f>IFERROR(IF($F$83=$K$82,AV37*$E$82,AV37*Budsjett_FL!$F$83),0)</f>
        <v>0</v>
      </c>
      <c r="BT37" s="6">
        <f>IFERROR(IF($F$83=$K$82,AW37*$E$82,AW37*Budsjett_FL!$F$83),0)</f>
        <v>0</v>
      </c>
      <c r="BU37" s="6">
        <f>IFERROR(IF($F$83=$K$82,AX37*$E$82,AX37*Budsjett_FL!$F$83),0)</f>
        <v>0</v>
      </c>
      <c r="BV37" s="6">
        <f>IFERROR(IF($F$83=$K$82,AY37*$E$82,AY37*Budsjett_FL!$F$83),0)</f>
        <v>0</v>
      </c>
      <c r="BW37" s="6">
        <f>IFERROR(IF($F$83=$K$82,AZ37*$E$82,AZ37*Budsjett_FL!$F$83),0)</f>
        <v>0</v>
      </c>
      <c r="BX37" s="6">
        <f>IFERROR(IF($F$83=$K$82,BA37*$E$82,BA37*Budsjett_FL!$F$83),0)</f>
        <v>0</v>
      </c>
      <c r="CA37" s="6">
        <f t="shared" si="371"/>
        <v>0</v>
      </c>
      <c r="CB37" s="6">
        <f t="shared" si="372"/>
        <v>0</v>
      </c>
      <c r="CC37" s="6">
        <f t="shared" si="373"/>
        <v>0</v>
      </c>
      <c r="CD37" s="6">
        <f t="shared" si="374"/>
        <v>0</v>
      </c>
      <c r="CE37" s="6">
        <f t="shared" si="375"/>
        <v>0</v>
      </c>
      <c r="CF37" s="6">
        <f t="shared" si="376"/>
        <v>0</v>
      </c>
      <c r="CG37" s="6">
        <f t="shared" si="377"/>
        <v>0</v>
      </c>
      <c r="CH37" s="6">
        <f t="shared" si="378"/>
        <v>0</v>
      </c>
      <c r="CI37" s="6">
        <f t="shared" si="379"/>
        <v>0</v>
      </c>
      <c r="CJ37" s="6">
        <f t="shared" si="380"/>
        <v>0</v>
      </c>
      <c r="CL37" s="47">
        <f t="shared" si="327"/>
        <v>0</v>
      </c>
      <c r="CM37" s="6">
        <f>-(AR37*(1+Tabeller!$I$82))</f>
        <v>0</v>
      </c>
      <c r="CN37" s="6">
        <f>-(AS37*(1+Tabeller!$I$82))</f>
        <v>0</v>
      </c>
      <c r="CO37" s="6">
        <f>-(AT37*(1+Tabeller!$I$82))</f>
        <v>0</v>
      </c>
      <c r="CP37" s="6">
        <f>-(AU37*(1+Tabeller!$I$82))</f>
        <v>0</v>
      </c>
      <c r="CQ37" s="6">
        <f>-(AV37*(1+Tabeller!$I$82))</f>
        <v>0</v>
      </c>
      <c r="CR37" s="6">
        <f>-(AW37*(1+Tabeller!$I$82))</f>
        <v>0</v>
      </c>
      <c r="CS37" s="6">
        <f>-(AX37*(1+Tabeller!$I$82))</f>
        <v>0</v>
      </c>
      <c r="CT37" s="6">
        <f>-(AY37*(1+Tabeller!$I$82))</f>
        <v>0</v>
      </c>
      <c r="CU37" s="6">
        <f>-(AZ37*(1+Tabeller!$I$82))</f>
        <v>0</v>
      </c>
      <c r="CV37" s="6">
        <f>-(BA37*(1+Tabeller!$I$82))</f>
        <v>0</v>
      </c>
      <c r="CW37" s="8">
        <f t="shared" si="381"/>
        <v>0</v>
      </c>
      <c r="CZ37" s="47">
        <f t="shared" si="382"/>
        <v>0</v>
      </c>
      <c r="DA37" s="6">
        <f t="shared" si="383"/>
        <v>0</v>
      </c>
      <c r="DB37" s="6">
        <f t="shared" si="384"/>
        <v>0</v>
      </c>
      <c r="DC37" s="6">
        <f t="shared" si="385"/>
        <v>0</v>
      </c>
      <c r="DD37" s="6">
        <f t="shared" si="386"/>
        <v>0</v>
      </c>
      <c r="DE37" s="6">
        <f t="shared" si="387"/>
        <v>0</v>
      </c>
      <c r="DF37" s="6">
        <f t="shared" si="388"/>
        <v>0</v>
      </c>
      <c r="DG37" s="6">
        <f t="shared" si="389"/>
        <v>0</v>
      </c>
      <c r="DH37" s="6">
        <f t="shared" si="390"/>
        <v>0</v>
      </c>
      <c r="DI37" s="6">
        <f t="shared" si="391"/>
        <v>0</v>
      </c>
      <c r="DJ37" s="6">
        <f t="shared" si="392"/>
        <v>0</v>
      </c>
      <c r="DK37" s="8">
        <f t="shared" si="393"/>
        <v>0</v>
      </c>
      <c r="DM37" s="47">
        <f t="shared" si="394"/>
        <v>0</v>
      </c>
      <c r="DN37" s="6">
        <f t="shared" si="330"/>
        <v>0</v>
      </c>
      <c r="DO37" s="6">
        <f t="shared" si="331"/>
        <v>0</v>
      </c>
      <c r="DP37" s="6">
        <f t="shared" si="332"/>
        <v>0</v>
      </c>
      <c r="DQ37" s="6">
        <f t="shared" si="333"/>
        <v>0</v>
      </c>
      <c r="DR37" s="6">
        <f t="shared" si="334"/>
        <v>0</v>
      </c>
      <c r="DS37" s="6">
        <f t="shared" si="335"/>
        <v>0</v>
      </c>
      <c r="DT37" s="6">
        <f t="shared" si="336"/>
        <v>0</v>
      </c>
      <c r="DU37" s="6">
        <f t="shared" si="337"/>
        <v>0</v>
      </c>
      <c r="DV37" s="6">
        <f t="shared" si="338"/>
        <v>0</v>
      </c>
      <c r="DW37" s="6">
        <f t="shared" si="339"/>
        <v>0</v>
      </c>
      <c r="DX37" s="8">
        <f t="shared" si="395"/>
        <v>0</v>
      </c>
      <c r="DZ37" s="47">
        <f t="shared" si="396"/>
        <v>0</v>
      </c>
      <c r="EA37" s="6">
        <f t="shared" si="340"/>
        <v>0</v>
      </c>
      <c r="EB37" s="6">
        <f t="shared" si="341"/>
        <v>0</v>
      </c>
      <c r="EC37" s="6">
        <f t="shared" si="342"/>
        <v>0</v>
      </c>
      <c r="ED37" s="6">
        <f t="shared" si="343"/>
        <v>0</v>
      </c>
      <c r="EE37" s="6">
        <f t="shared" si="344"/>
        <v>0</v>
      </c>
      <c r="EF37" s="6">
        <f t="shared" si="345"/>
        <v>0</v>
      </c>
      <c r="EG37" s="6">
        <f t="shared" si="346"/>
        <v>0</v>
      </c>
      <c r="EH37" s="6">
        <f t="shared" si="347"/>
        <v>0</v>
      </c>
      <c r="EI37" s="6">
        <f t="shared" si="348"/>
        <v>0</v>
      </c>
      <c r="EJ37" s="6">
        <f t="shared" si="349"/>
        <v>0</v>
      </c>
      <c r="EK37" s="8">
        <f t="shared" si="397"/>
        <v>0</v>
      </c>
      <c r="EM37" s="47">
        <f t="shared" si="398"/>
        <v>0</v>
      </c>
      <c r="EN37" s="6">
        <f t="shared" si="350"/>
        <v>0</v>
      </c>
      <c r="EO37" s="6">
        <f t="shared" si="351"/>
        <v>0</v>
      </c>
      <c r="EP37" s="6">
        <f t="shared" si="352"/>
        <v>0</v>
      </c>
      <c r="EQ37" s="6">
        <f t="shared" si="353"/>
        <v>0</v>
      </c>
      <c r="ER37" s="6">
        <f t="shared" si="354"/>
        <v>0</v>
      </c>
      <c r="ES37" s="6">
        <f t="shared" si="355"/>
        <v>0</v>
      </c>
      <c r="ET37" s="6">
        <f t="shared" si="356"/>
        <v>0</v>
      </c>
      <c r="EU37" s="6">
        <f t="shared" si="357"/>
        <v>0</v>
      </c>
      <c r="EV37" s="6">
        <f t="shared" si="358"/>
        <v>0</v>
      </c>
      <c r="EW37" s="6">
        <f t="shared" si="359"/>
        <v>0</v>
      </c>
      <c r="EX37" s="8">
        <f t="shared" si="399"/>
        <v>0</v>
      </c>
      <c r="FA37" s="47">
        <f t="shared" si="400"/>
        <v>0</v>
      </c>
      <c r="FB37" s="6"/>
      <c r="FC37" s="6"/>
      <c r="FD37" s="6"/>
      <c r="FE37" s="6"/>
      <c r="FF37" s="6"/>
      <c r="FG37" s="6"/>
      <c r="FH37" s="6"/>
      <c r="FI37" s="6"/>
      <c r="FJ37" s="6"/>
      <c r="FK37" s="6"/>
      <c r="FL37" s="8">
        <f t="shared" si="401"/>
        <v>0</v>
      </c>
      <c r="FO37" s="6">
        <f>IFERROR(IF($B37="Teknisk/adm. Bistand",(K37/1628)*Tabeller!J$11,(K37/1628)*Tabeller!J$10),0)</f>
        <v>0</v>
      </c>
      <c r="FP37" s="6">
        <f>IFERROR(IF($B37="Teknisk/adm. Bistand",(L37/1628)*Tabeller!K$11,(L37/1628)*Tabeller!K$10),0)</f>
        <v>0</v>
      </c>
      <c r="FQ37" s="6">
        <f>IFERROR(IF($B37="Teknisk/adm. Bistand",(M37/1628)*Tabeller!L$11,(M37/1628)*Tabeller!L$10),0)</f>
        <v>0</v>
      </c>
      <c r="FR37" s="6">
        <f>IFERROR(IF($B37="Teknisk/adm. Bistand",(N37/1628)*Tabeller!M$11,(N37/1628)*Tabeller!M$10),0)</f>
        <v>0</v>
      </c>
      <c r="FS37" s="6">
        <f>IFERROR(IF($B37="Teknisk/adm. Bistand",(O37/1628)*Tabeller!N$11,(O37/1628)*Tabeller!N$10),0)</f>
        <v>0</v>
      </c>
      <c r="FT37" s="6">
        <f>IFERROR(IF($B37="Teknisk/adm. Bistand",(P37/1628)*Tabeller!O$11,(P37/1628)*Tabeller!O$10),0)</f>
        <v>0</v>
      </c>
      <c r="FU37" s="6">
        <f>IFERROR(IF($B37="Teknisk/adm. Bistand",(Q37/1628)*Tabeller!P$11,(Q37/1628)*Tabeller!P$10),0)</f>
        <v>0</v>
      </c>
      <c r="FV37" s="6">
        <f>IFERROR(IF($B37="Teknisk/adm. Bistand",(R37/1628)*Tabeller!Q$11,(R37/1628)*Tabeller!Q$10),0)</f>
        <v>0</v>
      </c>
      <c r="FW37" s="6">
        <f>IFERROR(IF($B37="Teknisk/adm. Bistand",(S37/1628)*Tabeller!R$11,(S37/1628)*Tabeller!R$10),0)</f>
        <v>0</v>
      </c>
      <c r="FX37" s="6">
        <f>IFERROR(IF($B37="Teknisk/adm. Bistand",(T37/1628)*Tabeller!S$11,(T37/1628)*Tabeller!S$10),0)</f>
        <v>0</v>
      </c>
    </row>
    <row r="38" spans="2:180" ht="15" x14ac:dyDescent="0.25">
      <c r="B38" s="511"/>
      <c r="C38" s="422">
        <f>IF(Registrering!$B$28="Fast beløp",0,CW38)</f>
        <v>0</v>
      </c>
      <c r="D38" s="422">
        <f t="shared" si="368"/>
        <v>0</v>
      </c>
      <c r="E38" s="422">
        <f t="shared" si="369"/>
        <v>0</v>
      </c>
      <c r="F38" s="422">
        <f t="shared" si="370"/>
        <v>0</v>
      </c>
      <c r="G38" s="327">
        <f>SUM(K38:T38)/Tabeller!$H$5</f>
        <v>0</v>
      </c>
      <c r="H38" s="595"/>
      <c r="I38" s="598"/>
      <c r="J38" s="604"/>
      <c r="K38" s="606"/>
      <c r="L38" s="606"/>
      <c r="M38" s="606"/>
      <c r="N38" s="606"/>
      <c r="O38" s="606"/>
      <c r="P38" s="606"/>
      <c r="Q38" s="606"/>
      <c r="R38" s="606"/>
      <c r="S38" s="599"/>
      <c r="T38" s="599"/>
      <c r="AG38" s="6">
        <f t="shared" si="313"/>
        <v>0</v>
      </c>
      <c r="AH38" s="6">
        <f>AG38*Tabeller!$I$49</f>
        <v>0</v>
      </c>
      <c r="AI38" s="6">
        <f t="shared" si="361"/>
        <v>0</v>
      </c>
      <c r="AJ38" s="88">
        <f>AI38*Tabeller!$H$40</f>
        <v>0</v>
      </c>
      <c r="AK38" s="6">
        <f>SUM(AI38:AJ38,AL38)*Tabeller!$H$42</f>
        <v>0</v>
      </c>
      <c r="AL38" s="6">
        <f>AH38*Tabeller!$H$41</f>
        <v>0</v>
      </c>
      <c r="AM38" s="6">
        <f t="shared" si="315"/>
        <v>0</v>
      </c>
      <c r="AN38" s="6">
        <f>AM38+(IF(B38="Teknisk adm bistand",Registrering!$E$51,Registrering!$B$51))</f>
        <v>0</v>
      </c>
      <c r="AO38" s="6">
        <f>AM38/Tabeller!$H$5</f>
        <v>0</v>
      </c>
      <c r="AR38" s="6">
        <f>((K38*Budsjett_FL!$AO38)*(Tabeller!I$51))</f>
        <v>0</v>
      </c>
      <c r="AS38" s="6">
        <f>((L38*Budsjett_FL!$AO38)*(Tabeller!J$49))</f>
        <v>0</v>
      </c>
      <c r="AT38" s="6">
        <f>((M38*Budsjett_FL!$AO38)*(Tabeller!K$49))</f>
        <v>0</v>
      </c>
      <c r="AU38" s="6">
        <f>((N38*Budsjett_FL!$AO38)*(Tabeller!L$49))</f>
        <v>0</v>
      </c>
      <c r="AV38" s="6">
        <f>((O38*Budsjett_FL!$AO38)*(Tabeller!M$49))</f>
        <v>0</v>
      </c>
      <c r="AW38" s="6">
        <f>((P38*Budsjett_FL!$AO38)*(Tabeller!N$49))</f>
        <v>0</v>
      </c>
      <c r="AX38" s="6">
        <f>((Q38*Budsjett_FL!$AO38)*(Tabeller!O$49))</f>
        <v>0</v>
      </c>
      <c r="AY38" s="6">
        <f>((R38*Budsjett_FL!$AO38)*(Tabeller!P$49))</f>
        <v>0</v>
      </c>
      <c r="AZ38" s="6">
        <f>((S38*Budsjett_FL!$AO38)*(Tabeller!Q$49))</f>
        <v>0</v>
      </c>
      <c r="BA38" s="6">
        <f>((T38*Budsjett_FL!$AO38)*(Tabeller!R$49))</f>
        <v>0</v>
      </c>
      <c r="BC38" s="6">
        <f t="shared" si="316"/>
        <v>0</v>
      </c>
      <c r="BD38" s="6">
        <f t="shared" si="317"/>
        <v>0</v>
      </c>
      <c r="BE38" s="6">
        <f t="shared" si="318"/>
        <v>0</v>
      </c>
      <c r="BF38" s="6">
        <f t="shared" si="319"/>
        <v>0</v>
      </c>
      <c r="BG38" s="6">
        <f t="shared" si="320"/>
        <v>0</v>
      </c>
      <c r="BH38" s="6">
        <f t="shared" si="321"/>
        <v>0</v>
      </c>
      <c r="BI38" s="6">
        <f t="shared" si="322"/>
        <v>0</v>
      </c>
      <c r="BJ38" s="6">
        <f t="shared" si="323"/>
        <v>0</v>
      </c>
      <c r="BK38" s="6">
        <f t="shared" si="324"/>
        <v>0</v>
      </c>
      <c r="BL38" s="6">
        <f t="shared" si="325"/>
        <v>0</v>
      </c>
      <c r="BO38" s="6">
        <f>IFERROR(IF($F$83=$K$82,AR38*$E$82,AR38*Budsjett_FL!$F$83),0)</f>
        <v>0</v>
      </c>
      <c r="BP38" s="6">
        <f>IFERROR(IF($F$83=$K$82,AS38*$E$82,AS38*Budsjett_FL!$F$83),0)</f>
        <v>0</v>
      </c>
      <c r="BQ38" s="6">
        <f>IFERROR(IF($F$83=$K$82,AT38*$E$82,AT38*Budsjett_FL!$F$83),0)</f>
        <v>0</v>
      </c>
      <c r="BR38" s="6">
        <f>IFERROR(IF($F$83=$K$82,AU38*$E$82,AU38*Budsjett_FL!$F$83),0)</f>
        <v>0</v>
      </c>
      <c r="BS38" s="6">
        <f>IFERROR(IF($F$83=$K$82,AV38*$E$82,AV38*Budsjett_FL!$F$83),0)</f>
        <v>0</v>
      </c>
      <c r="BT38" s="6">
        <f>IFERROR(IF($F$83=$K$82,AW38*$E$82,AW38*Budsjett_FL!$F$83),0)</f>
        <v>0</v>
      </c>
      <c r="BU38" s="6">
        <f>IFERROR(IF($F$83=$K$82,AX38*$E$82,AX38*Budsjett_FL!$F$83),0)</f>
        <v>0</v>
      </c>
      <c r="BV38" s="6">
        <f>IFERROR(IF($F$83=$K$82,AY38*$E$82,AY38*Budsjett_FL!$F$83),0)</f>
        <v>0</v>
      </c>
      <c r="BW38" s="6">
        <f>IFERROR(IF($F$83=$K$82,AZ38*$E$82,AZ38*Budsjett_FL!$F$83),0)</f>
        <v>0</v>
      </c>
      <c r="BX38" s="6">
        <f>IFERROR(IF($F$83=$K$82,BA38*$E$82,BA38*Budsjett_FL!$F$83),0)</f>
        <v>0</v>
      </c>
      <c r="CA38" s="6">
        <f t="shared" si="371"/>
        <v>0</v>
      </c>
      <c r="CB38" s="6">
        <f t="shared" si="372"/>
        <v>0</v>
      </c>
      <c r="CC38" s="6">
        <f t="shared" si="373"/>
        <v>0</v>
      </c>
      <c r="CD38" s="6">
        <f t="shared" si="374"/>
        <v>0</v>
      </c>
      <c r="CE38" s="6">
        <f t="shared" si="375"/>
        <v>0</v>
      </c>
      <c r="CF38" s="6">
        <f t="shared" si="376"/>
        <v>0</v>
      </c>
      <c r="CG38" s="6">
        <f t="shared" si="377"/>
        <v>0</v>
      </c>
      <c r="CH38" s="6">
        <f t="shared" si="378"/>
        <v>0</v>
      </c>
      <c r="CI38" s="6">
        <f t="shared" si="379"/>
        <v>0</v>
      </c>
      <c r="CJ38" s="6">
        <f t="shared" si="380"/>
        <v>0</v>
      </c>
      <c r="CL38" s="47">
        <f t="shared" si="327"/>
        <v>0</v>
      </c>
      <c r="CM38" s="6">
        <f>-(AR38*(1+Tabeller!$I$82))</f>
        <v>0</v>
      </c>
      <c r="CN38" s="6">
        <f>-(AS38*(1+Tabeller!$I$82))</f>
        <v>0</v>
      </c>
      <c r="CO38" s="6">
        <f>-(AT38*(1+Tabeller!$I$82))</f>
        <v>0</v>
      </c>
      <c r="CP38" s="6">
        <f>-(AU38*(1+Tabeller!$I$82))</f>
        <v>0</v>
      </c>
      <c r="CQ38" s="6">
        <f>-(AV38*(1+Tabeller!$I$82))</f>
        <v>0</v>
      </c>
      <c r="CR38" s="6">
        <f>-(AW38*(1+Tabeller!$I$82))</f>
        <v>0</v>
      </c>
      <c r="CS38" s="6">
        <f>-(AX38*(1+Tabeller!$I$82))</f>
        <v>0</v>
      </c>
      <c r="CT38" s="6">
        <f>-(AY38*(1+Tabeller!$I$82))</f>
        <v>0</v>
      </c>
      <c r="CU38" s="6">
        <f>-(AZ38*(1+Tabeller!$I$82))</f>
        <v>0</v>
      </c>
      <c r="CV38" s="6">
        <f>-(BA38*(1+Tabeller!$I$82))</f>
        <v>0</v>
      </c>
      <c r="CW38" s="8">
        <f t="shared" si="381"/>
        <v>0</v>
      </c>
      <c r="CZ38" s="47">
        <f t="shared" si="382"/>
        <v>0</v>
      </c>
      <c r="DA38" s="6">
        <f t="shared" si="383"/>
        <v>0</v>
      </c>
      <c r="DB38" s="6">
        <f t="shared" si="384"/>
        <v>0</v>
      </c>
      <c r="DC38" s="6">
        <f t="shared" si="385"/>
        <v>0</v>
      </c>
      <c r="DD38" s="6">
        <f t="shared" si="386"/>
        <v>0</v>
      </c>
      <c r="DE38" s="6">
        <f t="shared" si="387"/>
        <v>0</v>
      </c>
      <c r="DF38" s="6">
        <f t="shared" si="388"/>
        <v>0</v>
      </c>
      <c r="DG38" s="6">
        <f t="shared" si="389"/>
        <v>0</v>
      </c>
      <c r="DH38" s="6">
        <f t="shared" si="390"/>
        <v>0</v>
      </c>
      <c r="DI38" s="6">
        <f t="shared" si="391"/>
        <v>0</v>
      </c>
      <c r="DJ38" s="6">
        <f t="shared" si="392"/>
        <v>0</v>
      </c>
      <c r="DK38" s="8">
        <f t="shared" si="393"/>
        <v>0</v>
      </c>
      <c r="DM38" s="47">
        <f t="shared" si="394"/>
        <v>0</v>
      </c>
      <c r="DN38" s="6">
        <f t="shared" si="330"/>
        <v>0</v>
      </c>
      <c r="DO38" s="6">
        <f t="shared" si="331"/>
        <v>0</v>
      </c>
      <c r="DP38" s="6">
        <f t="shared" si="332"/>
        <v>0</v>
      </c>
      <c r="DQ38" s="6">
        <f t="shared" si="333"/>
        <v>0</v>
      </c>
      <c r="DR38" s="6">
        <f t="shared" si="334"/>
        <v>0</v>
      </c>
      <c r="DS38" s="6">
        <f t="shared" si="335"/>
        <v>0</v>
      </c>
      <c r="DT38" s="6">
        <f t="shared" si="336"/>
        <v>0</v>
      </c>
      <c r="DU38" s="6">
        <f t="shared" si="337"/>
        <v>0</v>
      </c>
      <c r="DV38" s="6">
        <f t="shared" si="338"/>
        <v>0</v>
      </c>
      <c r="DW38" s="6">
        <f t="shared" si="339"/>
        <v>0</v>
      </c>
      <c r="DX38" s="8">
        <f t="shared" si="395"/>
        <v>0</v>
      </c>
      <c r="DZ38" s="47">
        <f t="shared" si="396"/>
        <v>0</v>
      </c>
      <c r="EA38" s="6">
        <f t="shared" si="340"/>
        <v>0</v>
      </c>
      <c r="EB38" s="6">
        <f t="shared" si="341"/>
        <v>0</v>
      </c>
      <c r="EC38" s="6">
        <f t="shared" si="342"/>
        <v>0</v>
      </c>
      <c r="ED38" s="6">
        <f t="shared" si="343"/>
        <v>0</v>
      </c>
      <c r="EE38" s="6">
        <f t="shared" si="344"/>
        <v>0</v>
      </c>
      <c r="EF38" s="6">
        <f t="shared" si="345"/>
        <v>0</v>
      </c>
      <c r="EG38" s="6">
        <f t="shared" si="346"/>
        <v>0</v>
      </c>
      <c r="EH38" s="6">
        <f t="shared" si="347"/>
        <v>0</v>
      </c>
      <c r="EI38" s="6">
        <f t="shared" si="348"/>
        <v>0</v>
      </c>
      <c r="EJ38" s="6">
        <f t="shared" si="349"/>
        <v>0</v>
      </c>
      <c r="EK38" s="8">
        <f t="shared" si="397"/>
        <v>0</v>
      </c>
      <c r="EM38" s="47">
        <f t="shared" si="398"/>
        <v>0</v>
      </c>
      <c r="EN38" s="6">
        <f t="shared" si="350"/>
        <v>0</v>
      </c>
      <c r="EO38" s="6">
        <f t="shared" si="351"/>
        <v>0</v>
      </c>
      <c r="EP38" s="6">
        <f t="shared" si="352"/>
        <v>0</v>
      </c>
      <c r="EQ38" s="6">
        <f t="shared" si="353"/>
        <v>0</v>
      </c>
      <c r="ER38" s="6">
        <f t="shared" si="354"/>
        <v>0</v>
      </c>
      <c r="ES38" s="6">
        <f t="shared" si="355"/>
        <v>0</v>
      </c>
      <c r="ET38" s="6">
        <f t="shared" si="356"/>
        <v>0</v>
      </c>
      <c r="EU38" s="6">
        <f t="shared" si="357"/>
        <v>0</v>
      </c>
      <c r="EV38" s="6">
        <f t="shared" si="358"/>
        <v>0</v>
      </c>
      <c r="EW38" s="6">
        <f t="shared" si="359"/>
        <v>0</v>
      </c>
      <c r="EX38" s="8">
        <f t="shared" si="399"/>
        <v>0</v>
      </c>
      <c r="FA38" s="47">
        <f t="shared" si="400"/>
        <v>0</v>
      </c>
      <c r="FB38" s="6"/>
      <c r="FC38" s="6"/>
      <c r="FD38" s="6"/>
      <c r="FE38" s="6"/>
      <c r="FF38" s="6"/>
      <c r="FG38" s="6"/>
      <c r="FH38" s="6"/>
      <c r="FI38" s="6"/>
      <c r="FJ38" s="6"/>
      <c r="FK38" s="6"/>
      <c r="FL38" s="8">
        <f t="shared" si="401"/>
        <v>0</v>
      </c>
      <c r="FO38" s="6">
        <f>IFERROR(IF($B38="Teknisk/adm. Bistand",(K38/1628)*Tabeller!J$11,(K38/1628)*Tabeller!J$10),0)</f>
        <v>0</v>
      </c>
      <c r="FP38" s="6">
        <f>IFERROR(IF($B38="Teknisk/adm. Bistand",(L38/1628)*Tabeller!K$11,(L38/1628)*Tabeller!K$10),0)</f>
        <v>0</v>
      </c>
      <c r="FQ38" s="6">
        <f>IFERROR(IF($B38="Teknisk/adm. Bistand",(M38/1628)*Tabeller!L$11,(M38/1628)*Tabeller!L$10),0)</f>
        <v>0</v>
      </c>
      <c r="FR38" s="6">
        <f>IFERROR(IF($B38="Teknisk/adm. Bistand",(N38/1628)*Tabeller!M$11,(N38/1628)*Tabeller!M$10),0)</f>
        <v>0</v>
      </c>
      <c r="FS38" s="6">
        <f>IFERROR(IF($B38="Teknisk/adm. Bistand",(O38/1628)*Tabeller!N$11,(O38/1628)*Tabeller!N$10),0)</f>
        <v>0</v>
      </c>
      <c r="FT38" s="6">
        <f>IFERROR(IF($B38="Teknisk/adm. Bistand",(P38/1628)*Tabeller!O$11,(P38/1628)*Tabeller!O$10),0)</f>
        <v>0</v>
      </c>
      <c r="FU38" s="6">
        <f>IFERROR(IF($B38="Teknisk/adm. Bistand",(Q38/1628)*Tabeller!P$11,(Q38/1628)*Tabeller!P$10),0)</f>
        <v>0</v>
      </c>
      <c r="FV38" s="6">
        <f>IFERROR(IF($B38="Teknisk/adm. Bistand",(R38/1628)*Tabeller!Q$11,(R38/1628)*Tabeller!Q$10),0)</f>
        <v>0</v>
      </c>
      <c r="FW38" s="6">
        <f>IFERROR(IF($B38="Teknisk/adm. Bistand",(S38/1628)*Tabeller!R$11,(S38/1628)*Tabeller!R$10),0)</f>
        <v>0</v>
      </c>
      <c r="FX38" s="6">
        <f>IFERROR(IF($B38="Teknisk/adm. Bistand",(T38/1628)*Tabeller!S$11,(T38/1628)*Tabeller!S$10),0)</f>
        <v>0</v>
      </c>
    </row>
    <row r="39" spans="2:180" ht="15" x14ac:dyDescent="0.25">
      <c r="B39" s="511"/>
      <c r="C39" s="422">
        <f>IF(Registrering!$B$28="Fast beløp",0,CW39)</f>
        <v>0</v>
      </c>
      <c r="D39" s="422">
        <f t="shared" si="368"/>
        <v>0</v>
      </c>
      <c r="E39" s="422">
        <f t="shared" si="369"/>
        <v>0</v>
      </c>
      <c r="F39" s="422">
        <f t="shared" si="370"/>
        <v>0</v>
      </c>
      <c r="G39" s="327">
        <f>SUM(K39:T39)/Tabeller!$H$5</f>
        <v>0</v>
      </c>
      <c r="H39" s="595"/>
      <c r="I39" s="598"/>
      <c r="J39" s="604"/>
      <c r="K39" s="606"/>
      <c r="L39" s="606"/>
      <c r="M39" s="606"/>
      <c r="N39" s="606"/>
      <c r="O39" s="606"/>
      <c r="P39" s="606"/>
      <c r="Q39" s="606"/>
      <c r="R39" s="606"/>
      <c r="S39" s="599"/>
      <c r="T39" s="599"/>
      <c r="AG39" s="6">
        <f t="shared" si="313"/>
        <v>0</v>
      </c>
      <c r="AH39" s="6">
        <f>AG39*Tabeller!$I$49</f>
        <v>0</v>
      </c>
      <c r="AI39" s="6">
        <f t="shared" si="361"/>
        <v>0</v>
      </c>
      <c r="AJ39" s="88">
        <f>AI39*Tabeller!$H$40</f>
        <v>0</v>
      </c>
      <c r="AK39" s="6">
        <f>SUM(AI39:AJ39,AL39)*Tabeller!$H$42</f>
        <v>0</v>
      </c>
      <c r="AL39" s="6">
        <f>AH39*Tabeller!$H$41</f>
        <v>0</v>
      </c>
      <c r="AM39" s="6">
        <f t="shared" si="315"/>
        <v>0</v>
      </c>
      <c r="AN39" s="6">
        <f>AM39+(IF(B39="Teknisk adm bistand",Registrering!$E$51,Registrering!$B$51))</f>
        <v>0</v>
      </c>
      <c r="AO39" s="6">
        <f>AM39/Tabeller!$H$5</f>
        <v>0</v>
      </c>
      <c r="AR39" s="6">
        <f>((K39*Budsjett_FL!$AO39)*(Tabeller!I$51))</f>
        <v>0</v>
      </c>
      <c r="AS39" s="6">
        <f>((L39*Budsjett_FL!$AO39)*(Tabeller!J$49))</f>
        <v>0</v>
      </c>
      <c r="AT39" s="6">
        <f>((M39*Budsjett_FL!$AO39)*(Tabeller!K$49))</f>
        <v>0</v>
      </c>
      <c r="AU39" s="6">
        <f>((N39*Budsjett_FL!$AO39)*(Tabeller!L$49))</f>
        <v>0</v>
      </c>
      <c r="AV39" s="6">
        <f>((O39*Budsjett_FL!$AO39)*(Tabeller!M$49))</f>
        <v>0</v>
      </c>
      <c r="AW39" s="6">
        <f>((P39*Budsjett_FL!$AO39)*(Tabeller!N$49))</f>
        <v>0</v>
      </c>
      <c r="AX39" s="6">
        <f>((Q39*Budsjett_FL!$AO39)*(Tabeller!O$49))</f>
        <v>0</v>
      </c>
      <c r="AY39" s="6">
        <f>((R39*Budsjett_FL!$AO39)*(Tabeller!P$49))</f>
        <v>0</v>
      </c>
      <c r="AZ39" s="6">
        <f>((S39*Budsjett_FL!$AO39)*(Tabeller!Q$49))</f>
        <v>0</v>
      </c>
      <c r="BA39" s="6">
        <f>((T39*Budsjett_FL!$AO39)*(Tabeller!R$49))</f>
        <v>0</v>
      </c>
      <c r="BC39" s="6">
        <f t="shared" si="316"/>
        <v>0</v>
      </c>
      <c r="BD39" s="6">
        <f t="shared" si="317"/>
        <v>0</v>
      </c>
      <c r="BE39" s="6">
        <f t="shared" si="318"/>
        <v>0</v>
      </c>
      <c r="BF39" s="6">
        <f t="shared" si="319"/>
        <v>0</v>
      </c>
      <c r="BG39" s="6">
        <f t="shared" si="320"/>
        <v>0</v>
      </c>
      <c r="BH39" s="6">
        <f t="shared" si="321"/>
        <v>0</v>
      </c>
      <c r="BI39" s="6">
        <f t="shared" si="322"/>
        <v>0</v>
      </c>
      <c r="BJ39" s="6">
        <f t="shared" si="323"/>
        <v>0</v>
      </c>
      <c r="BK39" s="6">
        <f t="shared" si="324"/>
        <v>0</v>
      </c>
      <c r="BL39" s="6">
        <f t="shared" si="325"/>
        <v>0</v>
      </c>
      <c r="BO39" s="6">
        <f>IFERROR(IF($F$83=$K$82,AR39*$E$82,AR39*Budsjett_FL!$F$83),0)</f>
        <v>0</v>
      </c>
      <c r="BP39" s="6">
        <f>IFERROR(IF($F$83=$K$82,AS39*$E$82,AS39*Budsjett_FL!$F$83),0)</f>
        <v>0</v>
      </c>
      <c r="BQ39" s="6">
        <f>IFERROR(IF($F$83=$K$82,AT39*$E$82,AT39*Budsjett_FL!$F$83),0)</f>
        <v>0</v>
      </c>
      <c r="BR39" s="6">
        <f>IFERROR(IF($F$83=$K$82,AU39*$E$82,AU39*Budsjett_FL!$F$83),0)</f>
        <v>0</v>
      </c>
      <c r="BS39" s="6">
        <f>IFERROR(IF($F$83=$K$82,AV39*$E$82,AV39*Budsjett_FL!$F$83),0)</f>
        <v>0</v>
      </c>
      <c r="BT39" s="6">
        <f>IFERROR(IF($F$83=$K$82,AW39*$E$82,AW39*Budsjett_FL!$F$83),0)</f>
        <v>0</v>
      </c>
      <c r="BU39" s="6">
        <f>IFERROR(IF($F$83=$K$82,AX39*$E$82,AX39*Budsjett_FL!$F$83),0)</f>
        <v>0</v>
      </c>
      <c r="BV39" s="6">
        <f>IFERROR(IF($F$83=$K$82,AY39*$E$82,AY39*Budsjett_FL!$F$83),0)</f>
        <v>0</v>
      </c>
      <c r="BW39" s="6">
        <f>IFERROR(IF($F$83=$K$82,AZ39*$E$82,AZ39*Budsjett_FL!$F$83),0)</f>
        <v>0</v>
      </c>
      <c r="BX39" s="6">
        <f>IFERROR(IF($F$83=$K$82,BA39*$E$82,BA39*Budsjett_FL!$F$83),0)</f>
        <v>0</v>
      </c>
      <c r="CA39" s="6">
        <f t="shared" si="371"/>
        <v>0</v>
      </c>
      <c r="CB39" s="6">
        <f t="shared" si="372"/>
        <v>0</v>
      </c>
      <c r="CC39" s="6">
        <f t="shared" si="373"/>
        <v>0</v>
      </c>
      <c r="CD39" s="6">
        <f t="shared" si="374"/>
        <v>0</v>
      </c>
      <c r="CE39" s="6">
        <f t="shared" si="375"/>
        <v>0</v>
      </c>
      <c r="CF39" s="6">
        <f t="shared" si="376"/>
        <v>0</v>
      </c>
      <c r="CG39" s="6">
        <f t="shared" si="377"/>
        <v>0</v>
      </c>
      <c r="CH39" s="6">
        <f t="shared" si="378"/>
        <v>0</v>
      </c>
      <c r="CI39" s="6">
        <f t="shared" si="379"/>
        <v>0</v>
      </c>
      <c r="CJ39" s="6">
        <f t="shared" si="380"/>
        <v>0</v>
      </c>
      <c r="CL39" s="47">
        <f t="shared" si="327"/>
        <v>0</v>
      </c>
      <c r="CM39" s="6">
        <f>-(AR39*(1+Tabeller!$I$82))</f>
        <v>0</v>
      </c>
      <c r="CN39" s="6">
        <f>-(AS39*(1+Tabeller!$I$82))</f>
        <v>0</v>
      </c>
      <c r="CO39" s="6">
        <f>-(AT39*(1+Tabeller!$I$82))</f>
        <v>0</v>
      </c>
      <c r="CP39" s="6">
        <f>-(AU39*(1+Tabeller!$I$82))</f>
        <v>0</v>
      </c>
      <c r="CQ39" s="6">
        <f>-(AV39*(1+Tabeller!$I$82))</f>
        <v>0</v>
      </c>
      <c r="CR39" s="6">
        <f>-(AW39*(1+Tabeller!$I$82))</f>
        <v>0</v>
      </c>
      <c r="CS39" s="6">
        <f>-(AX39*(1+Tabeller!$I$82))</f>
        <v>0</v>
      </c>
      <c r="CT39" s="6">
        <f>-(AY39*(1+Tabeller!$I$82))</f>
        <v>0</v>
      </c>
      <c r="CU39" s="6">
        <f>-(AZ39*(1+Tabeller!$I$82))</f>
        <v>0</v>
      </c>
      <c r="CV39" s="6">
        <f>-(BA39*(1+Tabeller!$I$82))</f>
        <v>0</v>
      </c>
      <c r="CW39" s="8">
        <f t="shared" si="381"/>
        <v>0</v>
      </c>
      <c r="CZ39" s="47">
        <f t="shared" si="382"/>
        <v>0</v>
      </c>
      <c r="DA39" s="6">
        <f t="shared" si="383"/>
        <v>0</v>
      </c>
      <c r="DB39" s="6">
        <f t="shared" si="384"/>
        <v>0</v>
      </c>
      <c r="DC39" s="6">
        <f t="shared" si="385"/>
        <v>0</v>
      </c>
      <c r="DD39" s="6">
        <f t="shared" si="386"/>
        <v>0</v>
      </c>
      <c r="DE39" s="6">
        <f t="shared" si="387"/>
        <v>0</v>
      </c>
      <c r="DF39" s="6">
        <f t="shared" si="388"/>
        <v>0</v>
      </c>
      <c r="DG39" s="6">
        <f t="shared" si="389"/>
        <v>0</v>
      </c>
      <c r="DH39" s="6">
        <f t="shared" si="390"/>
        <v>0</v>
      </c>
      <c r="DI39" s="6">
        <f t="shared" si="391"/>
        <v>0</v>
      </c>
      <c r="DJ39" s="6">
        <f t="shared" si="392"/>
        <v>0</v>
      </c>
      <c r="DK39" s="8">
        <f t="shared" si="393"/>
        <v>0</v>
      </c>
      <c r="DM39" s="47">
        <f t="shared" si="394"/>
        <v>0</v>
      </c>
      <c r="DN39" s="6">
        <f t="shared" si="330"/>
        <v>0</v>
      </c>
      <c r="DO39" s="6">
        <f t="shared" si="331"/>
        <v>0</v>
      </c>
      <c r="DP39" s="6">
        <f t="shared" si="332"/>
        <v>0</v>
      </c>
      <c r="DQ39" s="6">
        <f t="shared" si="333"/>
        <v>0</v>
      </c>
      <c r="DR39" s="6">
        <f t="shared" si="334"/>
        <v>0</v>
      </c>
      <c r="DS39" s="6">
        <f t="shared" si="335"/>
        <v>0</v>
      </c>
      <c r="DT39" s="6">
        <f t="shared" si="336"/>
        <v>0</v>
      </c>
      <c r="DU39" s="6">
        <f t="shared" si="337"/>
        <v>0</v>
      </c>
      <c r="DV39" s="6">
        <f t="shared" si="338"/>
        <v>0</v>
      </c>
      <c r="DW39" s="6">
        <f t="shared" si="339"/>
        <v>0</v>
      </c>
      <c r="DX39" s="8">
        <f t="shared" si="395"/>
        <v>0</v>
      </c>
      <c r="DZ39" s="47">
        <f t="shared" si="396"/>
        <v>0</v>
      </c>
      <c r="EA39" s="6">
        <f t="shared" si="340"/>
        <v>0</v>
      </c>
      <c r="EB39" s="6">
        <f t="shared" si="341"/>
        <v>0</v>
      </c>
      <c r="EC39" s="6">
        <f t="shared" si="342"/>
        <v>0</v>
      </c>
      <c r="ED39" s="6">
        <f t="shared" si="343"/>
        <v>0</v>
      </c>
      <c r="EE39" s="6">
        <f t="shared" si="344"/>
        <v>0</v>
      </c>
      <c r="EF39" s="6">
        <f t="shared" si="345"/>
        <v>0</v>
      </c>
      <c r="EG39" s="6">
        <f t="shared" si="346"/>
        <v>0</v>
      </c>
      <c r="EH39" s="6">
        <f t="shared" si="347"/>
        <v>0</v>
      </c>
      <c r="EI39" s="6">
        <f t="shared" si="348"/>
        <v>0</v>
      </c>
      <c r="EJ39" s="6">
        <f t="shared" si="349"/>
        <v>0</v>
      </c>
      <c r="EK39" s="8">
        <f t="shared" si="397"/>
        <v>0</v>
      </c>
      <c r="EM39" s="47">
        <f t="shared" si="398"/>
        <v>0</v>
      </c>
      <c r="EN39" s="6">
        <f t="shared" si="350"/>
        <v>0</v>
      </c>
      <c r="EO39" s="6">
        <f t="shared" si="351"/>
        <v>0</v>
      </c>
      <c r="EP39" s="6">
        <f t="shared" si="352"/>
        <v>0</v>
      </c>
      <c r="EQ39" s="6">
        <f t="shared" si="353"/>
        <v>0</v>
      </c>
      <c r="ER39" s="6">
        <f t="shared" si="354"/>
        <v>0</v>
      </c>
      <c r="ES39" s="6">
        <f t="shared" si="355"/>
        <v>0</v>
      </c>
      <c r="ET39" s="6">
        <f t="shared" si="356"/>
        <v>0</v>
      </c>
      <c r="EU39" s="6">
        <f t="shared" si="357"/>
        <v>0</v>
      </c>
      <c r="EV39" s="6">
        <f t="shared" si="358"/>
        <v>0</v>
      </c>
      <c r="EW39" s="6">
        <f t="shared" si="359"/>
        <v>0</v>
      </c>
      <c r="EX39" s="8">
        <f t="shared" si="399"/>
        <v>0</v>
      </c>
      <c r="FA39" s="47">
        <f t="shared" si="400"/>
        <v>0</v>
      </c>
      <c r="FB39" s="6"/>
      <c r="FC39" s="6"/>
      <c r="FD39" s="6"/>
      <c r="FE39" s="6"/>
      <c r="FF39" s="6"/>
      <c r="FG39" s="6"/>
      <c r="FH39" s="6"/>
      <c r="FI39" s="6"/>
      <c r="FJ39" s="6"/>
      <c r="FK39" s="6"/>
      <c r="FL39" s="8">
        <f t="shared" si="401"/>
        <v>0</v>
      </c>
      <c r="FO39" s="6">
        <f>IFERROR(IF($B39="Teknisk/adm. Bistand",(K39/1628)*Tabeller!J$11,(K39/1628)*Tabeller!J$10),0)</f>
        <v>0</v>
      </c>
      <c r="FP39" s="6">
        <f>IFERROR(IF($B39="Teknisk/adm. Bistand",(L39/1628)*Tabeller!K$11,(L39/1628)*Tabeller!K$10),0)</f>
        <v>0</v>
      </c>
      <c r="FQ39" s="6">
        <f>IFERROR(IF($B39="Teknisk/adm. Bistand",(M39/1628)*Tabeller!L$11,(M39/1628)*Tabeller!L$10),0)</f>
        <v>0</v>
      </c>
      <c r="FR39" s="6">
        <f>IFERROR(IF($B39="Teknisk/adm. Bistand",(N39/1628)*Tabeller!M$11,(N39/1628)*Tabeller!M$10),0)</f>
        <v>0</v>
      </c>
      <c r="FS39" s="6">
        <f>IFERROR(IF($B39="Teknisk/adm. Bistand",(O39/1628)*Tabeller!N$11,(O39/1628)*Tabeller!N$10),0)</f>
        <v>0</v>
      </c>
      <c r="FT39" s="6">
        <f>IFERROR(IF($B39="Teknisk/adm. Bistand",(P39/1628)*Tabeller!O$11,(P39/1628)*Tabeller!O$10),0)</f>
        <v>0</v>
      </c>
      <c r="FU39" s="6">
        <f>IFERROR(IF($B39="Teknisk/adm. Bistand",(Q39/1628)*Tabeller!P$11,(Q39/1628)*Tabeller!P$10),0)</f>
        <v>0</v>
      </c>
      <c r="FV39" s="6">
        <f>IFERROR(IF($B39="Teknisk/adm. Bistand",(R39/1628)*Tabeller!Q$11,(R39/1628)*Tabeller!Q$10),0)</f>
        <v>0</v>
      </c>
      <c r="FW39" s="6">
        <f>IFERROR(IF($B39="Teknisk/adm. Bistand",(S39/1628)*Tabeller!R$11,(S39/1628)*Tabeller!R$10),0)</f>
        <v>0</v>
      </c>
      <c r="FX39" s="6">
        <f>IFERROR(IF($B39="Teknisk/adm. Bistand",(T39/1628)*Tabeller!S$11,(T39/1628)*Tabeller!S$10),0)</f>
        <v>0</v>
      </c>
    </row>
    <row r="40" spans="2:180" ht="15" x14ac:dyDescent="0.25">
      <c r="B40" s="511"/>
      <c r="C40" s="422">
        <f>IF(Registrering!$B$28="Fast beløp",0,CW40)</f>
        <v>0</v>
      </c>
      <c r="D40" s="422">
        <f t="shared" si="368"/>
        <v>0</v>
      </c>
      <c r="E40" s="422">
        <f t="shared" si="369"/>
        <v>0</v>
      </c>
      <c r="F40" s="422">
        <f t="shared" si="370"/>
        <v>0</v>
      </c>
      <c r="G40" s="327">
        <f>SUM(K40:T40)/Tabeller!$H$5</f>
        <v>0</v>
      </c>
      <c r="H40" s="595"/>
      <c r="I40" s="598"/>
      <c r="J40" s="604"/>
      <c r="K40" s="606"/>
      <c r="L40" s="606"/>
      <c r="M40" s="606"/>
      <c r="N40" s="606"/>
      <c r="O40" s="606"/>
      <c r="P40" s="606"/>
      <c r="Q40" s="606"/>
      <c r="R40" s="606"/>
      <c r="S40" s="599"/>
      <c r="T40" s="599"/>
      <c r="AG40" s="6">
        <f t="shared" si="313"/>
        <v>0</v>
      </c>
      <c r="AH40" s="6">
        <f>AG40*Tabeller!$I$49</f>
        <v>0</v>
      </c>
      <c r="AI40" s="6">
        <f t="shared" si="361"/>
        <v>0</v>
      </c>
      <c r="AJ40" s="88">
        <f>AI40*Tabeller!$H$40</f>
        <v>0</v>
      </c>
      <c r="AK40" s="6">
        <f>SUM(AI40:AJ40,AL40)*Tabeller!$H$42</f>
        <v>0</v>
      </c>
      <c r="AL40" s="6">
        <f>AH40*Tabeller!$H$41</f>
        <v>0</v>
      </c>
      <c r="AM40" s="6">
        <f t="shared" si="315"/>
        <v>0</v>
      </c>
      <c r="AN40" s="6">
        <f>AM40+(IF(B40="Teknisk adm bistand",Registrering!$E$51,Registrering!$B$51))</f>
        <v>0</v>
      </c>
      <c r="AO40" s="6">
        <f>AM40/Tabeller!$H$5</f>
        <v>0</v>
      </c>
      <c r="AR40" s="6">
        <f>((K40*Budsjett_FL!$AO40)*(Tabeller!I$51))</f>
        <v>0</v>
      </c>
      <c r="AS40" s="6">
        <f>((L40*Budsjett_FL!$AO40)*(Tabeller!J$49))</f>
        <v>0</v>
      </c>
      <c r="AT40" s="6">
        <f>((M40*Budsjett_FL!$AO40)*(Tabeller!K$49))</f>
        <v>0</v>
      </c>
      <c r="AU40" s="6">
        <f>((N40*Budsjett_FL!$AO40)*(Tabeller!L$49))</f>
        <v>0</v>
      </c>
      <c r="AV40" s="6">
        <f>((O40*Budsjett_FL!$AO40)*(Tabeller!M$49))</f>
        <v>0</v>
      </c>
      <c r="AW40" s="6">
        <f>((P40*Budsjett_FL!$AO40)*(Tabeller!N$49))</f>
        <v>0</v>
      </c>
      <c r="AX40" s="6">
        <f>((Q40*Budsjett_FL!$AO40)*(Tabeller!O$49))</f>
        <v>0</v>
      </c>
      <c r="AY40" s="6">
        <f>((R40*Budsjett_FL!$AO40)*(Tabeller!P$49))</f>
        <v>0</v>
      </c>
      <c r="AZ40" s="6">
        <f>((S40*Budsjett_FL!$AO40)*(Tabeller!Q$49))</f>
        <v>0</v>
      </c>
      <c r="BA40" s="6">
        <f>((T40*Budsjett_FL!$AO40)*(Tabeller!R$49))</f>
        <v>0</v>
      </c>
      <c r="BC40" s="6">
        <f t="shared" si="316"/>
        <v>0</v>
      </c>
      <c r="BD40" s="6">
        <f t="shared" si="317"/>
        <v>0</v>
      </c>
      <c r="BE40" s="6">
        <f t="shared" si="318"/>
        <v>0</v>
      </c>
      <c r="BF40" s="6">
        <f t="shared" si="319"/>
        <v>0</v>
      </c>
      <c r="BG40" s="6">
        <f t="shared" si="320"/>
        <v>0</v>
      </c>
      <c r="BH40" s="6">
        <f t="shared" si="321"/>
        <v>0</v>
      </c>
      <c r="BI40" s="6">
        <f t="shared" si="322"/>
        <v>0</v>
      </c>
      <c r="BJ40" s="6">
        <f t="shared" si="323"/>
        <v>0</v>
      </c>
      <c r="BK40" s="6">
        <f t="shared" si="324"/>
        <v>0</v>
      </c>
      <c r="BL40" s="6">
        <f t="shared" si="325"/>
        <v>0</v>
      </c>
      <c r="BO40" s="6">
        <f>IFERROR(IF($F$83=$K$82,AR40*$E$82,AR40*Budsjett_FL!$F$83),0)</f>
        <v>0</v>
      </c>
      <c r="BP40" s="6">
        <f>IFERROR(IF($F$83=$K$82,AS40*$E$82,AS40*Budsjett_FL!$F$83),0)</f>
        <v>0</v>
      </c>
      <c r="BQ40" s="6">
        <f>IFERROR(IF($F$83=$K$82,AT40*$E$82,AT40*Budsjett_FL!$F$83),0)</f>
        <v>0</v>
      </c>
      <c r="BR40" s="6">
        <f>IFERROR(IF($F$83=$K$82,AU40*$E$82,AU40*Budsjett_FL!$F$83),0)</f>
        <v>0</v>
      </c>
      <c r="BS40" s="6">
        <f>IFERROR(IF($F$83=$K$82,AV40*$E$82,AV40*Budsjett_FL!$F$83),0)</f>
        <v>0</v>
      </c>
      <c r="BT40" s="6">
        <f>IFERROR(IF($F$83=$K$82,AW40*$E$82,AW40*Budsjett_FL!$F$83),0)</f>
        <v>0</v>
      </c>
      <c r="BU40" s="6">
        <f>IFERROR(IF($F$83=$K$82,AX40*$E$82,AX40*Budsjett_FL!$F$83),0)</f>
        <v>0</v>
      </c>
      <c r="BV40" s="6">
        <f>IFERROR(IF($F$83=$K$82,AY40*$E$82,AY40*Budsjett_FL!$F$83),0)</f>
        <v>0</v>
      </c>
      <c r="BW40" s="6">
        <f>IFERROR(IF($F$83=$K$82,AZ40*$E$82,AZ40*Budsjett_FL!$F$83),0)</f>
        <v>0</v>
      </c>
      <c r="BX40" s="6">
        <f>IFERROR(IF($F$83=$K$82,BA40*$E$82,BA40*Budsjett_FL!$F$83),0)</f>
        <v>0</v>
      </c>
      <c r="CA40" s="6">
        <f t="shared" si="371"/>
        <v>0</v>
      </c>
      <c r="CB40" s="6">
        <f t="shared" si="372"/>
        <v>0</v>
      </c>
      <c r="CC40" s="6">
        <f t="shared" si="373"/>
        <v>0</v>
      </c>
      <c r="CD40" s="6">
        <f t="shared" si="374"/>
        <v>0</v>
      </c>
      <c r="CE40" s="6">
        <f t="shared" si="375"/>
        <v>0</v>
      </c>
      <c r="CF40" s="6">
        <f t="shared" si="376"/>
        <v>0</v>
      </c>
      <c r="CG40" s="6">
        <f t="shared" si="377"/>
        <v>0</v>
      </c>
      <c r="CH40" s="6">
        <f t="shared" si="378"/>
        <v>0</v>
      </c>
      <c r="CI40" s="6">
        <f t="shared" si="379"/>
        <v>0</v>
      </c>
      <c r="CJ40" s="6">
        <f t="shared" si="380"/>
        <v>0</v>
      </c>
      <c r="CL40" s="47">
        <f t="shared" si="327"/>
        <v>0</v>
      </c>
      <c r="CM40" s="6">
        <f>-(AR40*(1+Tabeller!$I$82))</f>
        <v>0</v>
      </c>
      <c r="CN40" s="6">
        <f>-(AS40*(1+Tabeller!$I$82))</f>
        <v>0</v>
      </c>
      <c r="CO40" s="6">
        <f>-(AT40*(1+Tabeller!$I$82))</f>
        <v>0</v>
      </c>
      <c r="CP40" s="6">
        <f>-(AU40*(1+Tabeller!$I$82))</f>
        <v>0</v>
      </c>
      <c r="CQ40" s="6">
        <f>-(AV40*(1+Tabeller!$I$82))</f>
        <v>0</v>
      </c>
      <c r="CR40" s="6">
        <f>-(AW40*(1+Tabeller!$I$82))</f>
        <v>0</v>
      </c>
      <c r="CS40" s="6">
        <f>-(AX40*(1+Tabeller!$I$82))</f>
        <v>0</v>
      </c>
      <c r="CT40" s="6">
        <f>-(AY40*(1+Tabeller!$I$82))</f>
        <v>0</v>
      </c>
      <c r="CU40" s="6">
        <f>-(AZ40*(1+Tabeller!$I$82))</f>
        <v>0</v>
      </c>
      <c r="CV40" s="6">
        <f>-(BA40*(1+Tabeller!$I$82))</f>
        <v>0</v>
      </c>
      <c r="CW40" s="8">
        <f t="shared" si="381"/>
        <v>0</v>
      </c>
      <c r="CZ40" s="47">
        <f t="shared" si="382"/>
        <v>0</v>
      </c>
      <c r="DA40" s="6">
        <f t="shared" si="383"/>
        <v>0</v>
      </c>
      <c r="DB40" s="6">
        <f t="shared" si="384"/>
        <v>0</v>
      </c>
      <c r="DC40" s="6">
        <f t="shared" si="385"/>
        <v>0</v>
      </c>
      <c r="DD40" s="6">
        <f t="shared" si="386"/>
        <v>0</v>
      </c>
      <c r="DE40" s="6">
        <f t="shared" si="387"/>
        <v>0</v>
      </c>
      <c r="DF40" s="6">
        <f t="shared" si="388"/>
        <v>0</v>
      </c>
      <c r="DG40" s="6">
        <f t="shared" si="389"/>
        <v>0</v>
      </c>
      <c r="DH40" s="6">
        <f t="shared" si="390"/>
        <v>0</v>
      </c>
      <c r="DI40" s="6">
        <f t="shared" si="391"/>
        <v>0</v>
      </c>
      <c r="DJ40" s="6">
        <f t="shared" si="392"/>
        <v>0</v>
      </c>
      <c r="DK40" s="8">
        <f t="shared" si="393"/>
        <v>0</v>
      </c>
      <c r="DM40" s="47">
        <f t="shared" si="394"/>
        <v>0</v>
      </c>
      <c r="DN40" s="6">
        <f t="shared" si="330"/>
        <v>0</v>
      </c>
      <c r="DO40" s="6">
        <f t="shared" si="331"/>
        <v>0</v>
      </c>
      <c r="DP40" s="6">
        <f t="shared" si="332"/>
        <v>0</v>
      </c>
      <c r="DQ40" s="6">
        <f t="shared" si="333"/>
        <v>0</v>
      </c>
      <c r="DR40" s="6">
        <f t="shared" si="334"/>
        <v>0</v>
      </c>
      <c r="DS40" s="6">
        <f t="shared" si="335"/>
        <v>0</v>
      </c>
      <c r="DT40" s="6">
        <f t="shared" si="336"/>
        <v>0</v>
      </c>
      <c r="DU40" s="6">
        <f t="shared" si="337"/>
        <v>0</v>
      </c>
      <c r="DV40" s="6">
        <f t="shared" si="338"/>
        <v>0</v>
      </c>
      <c r="DW40" s="6">
        <f t="shared" si="339"/>
        <v>0</v>
      </c>
      <c r="DX40" s="8">
        <f t="shared" si="395"/>
        <v>0</v>
      </c>
      <c r="DZ40" s="47">
        <f t="shared" si="396"/>
        <v>0</v>
      </c>
      <c r="EA40" s="6">
        <f t="shared" si="340"/>
        <v>0</v>
      </c>
      <c r="EB40" s="6">
        <f t="shared" si="341"/>
        <v>0</v>
      </c>
      <c r="EC40" s="6">
        <f t="shared" si="342"/>
        <v>0</v>
      </c>
      <c r="ED40" s="6">
        <f t="shared" si="343"/>
        <v>0</v>
      </c>
      <c r="EE40" s="6">
        <f t="shared" si="344"/>
        <v>0</v>
      </c>
      <c r="EF40" s="6">
        <f t="shared" si="345"/>
        <v>0</v>
      </c>
      <c r="EG40" s="6">
        <f t="shared" si="346"/>
        <v>0</v>
      </c>
      <c r="EH40" s="6">
        <f t="shared" si="347"/>
        <v>0</v>
      </c>
      <c r="EI40" s="6">
        <f t="shared" si="348"/>
        <v>0</v>
      </c>
      <c r="EJ40" s="6">
        <f t="shared" si="349"/>
        <v>0</v>
      </c>
      <c r="EK40" s="8">
        <f t="shared" si="397"/>
        <v>0</v>
      </c>
      <c r="EM40" s="47">
        <f t="shared" si="398"/>
        <v>0</v>
      </c>
      <c r="EN40" s="6">
        <f t="shared" si="350"/>
        <v>0</v>
      </c>
      <c r="EO40" s="6">
        <f t="shared" si="351"/>
        <v>0</v>
      </c>
      <c r="EP40" s="6">
        <f t="shared" si="352"/>
        <v>0</v>
      </c>
      <c r="EQ40" s="6">
        <f t="shared" si="353"/>
        <v>0</v>
      </c>
      <c r="ER40" s="6">
        <f t="shared" si="354"/>
        <v>0</v>
      </c>
      <c r="ES40" s="6">
        <f t="shared" si="355"/>
        <v>0</v>
      </c>
      <c r="ET40" s="6">
        <f t="shared" si="356"/>
        <v>0</v>
      </c>
      <c r="EU40" s="6">
        <f t="shared" si="357"/>
        <v>0</v>
      </c>
      <c r="EV40" s="6">
        <f t="shared" si="358"/>
        <v>0</v>
      </c>
      <c r="EW40" s="6">
        <f t="shared" si="359"/>
        <v>0</v>
      </c>
      <c r="EX40" s="8">
        <f t="shared" si="399"/>
        <v>0</v>
      </c>
      <c r="FA40" s="47">
        <f t="shared" si="400"/>
        <v>0</v>
      </c>
      <c r="FB40" s="6"/>
      <c r="FC40" s="6"/>
      <c r="FD40" s="6"/>
      <c r="FE40" s="6"/>
      <c r="FF40" s="6"/>
      <c r="FG40" s="6"/>
      <c r="FH40" s="6"/>
      <c r="FI40" s="6"/>
      <c r="FJ40" s="6"/>
      <c r="FK40" s="6"/>
      <c r="FL40" s="8">
        <f t="shared" si="401"/>
        <v>0</v>
      </c>
      <c r="FO40" s="6">
        <f>IFERROR(IF($B40="Teknisk/adm. Bistand",(K40/1628)*Tabeller!J$11,(K40/1628)*Tabeller!J$10),0)</f>
        <v>0</v>
      </c>
      <c r="FP40" s="6">
        <f>IFERROR(IF($B40="Teknisk/adm. Bistand",(L40/1628)*Tabeller!K$11,(L40/1628)*Tabeller!K$10),0)</f>
        <v>0</v>
      </c>
      <c r="FQ40" s="6">
        <f>IFERROR(IF($B40="Teknisk/adm. Bistand",(M40/1628)*Tabeller!L$11,(M40/1628)*Tabeller!L$10),0)</f>
        <v>0</v>
      </c>
      <c r="FR40" s="6">
        <f>IFERROR(IF($B40="Teknisk/adm. Bistand",(N40/1628)*Tabeller!M$11,(N40/1628)*Tabeller!M$10),0)</f>
        <v>0</v>
      </c>
      <c r="FS40" s="6">
        <f>IFERROR(IF($B40="Teknisk/adm. Bistand",(O40/1628)*Tabeller!N$11,(O40/1628)*Tabeller!N$10),0)</f>
        <v>0</v>
      </c>
      <c r="FT40" s="6">
        <f>IFERROR(IF($B40="Teknisk/adm. Bistand",(P40/1628)*Tabeller!O$11,(P40/1628)*Tabeller!O$10),0)</f>
        <v>0</v>
      </c>
      <c r="FU40" s="6">
        <f>IFERROR(IF($B40="Teknisk/adm. Bistand",(Q40/1628)*Tabeller!P$11,(Q40/1628)*Tabeller!P$10),0)</f>
        <v>0</v>
      </c>
      <c r="FV40" s="6">
        <f>IFERROR(IF($B40="Teknisk/adm. Bistand",(R40/1628)*Tabeller!Q$11,(R40/1628)*Tabeller!Q$10),0)</f>
        <v>0</v>
      </c>
      <c r="FW40" s="6">
        <f>IFERROR(IF($B40="Teknisk/adm. Bistand",(S40/1628)*Tabeller!R$11,(S40/1628)*Tabeller!R$10),0)</f>
        <v>0</v>
      </c>
      <c r="FX40" s="6">
        <f>IFERROR(IF($B40="Teknisk/adm. Bistand",(T40/1628)*Tabeller!S$11,(T40/1628)*Tabeller!S$10),0)</f>
        <v>0</v>
      </c>
    </row>
    <row r="41" spans="2:180" ht="15" x14ac:dyDescent="0.25">
      <c r="B41" s="511"/>
      <c r="C41" s="422">
        <f>IF(Registrering!$B$28="Fast beløp",0,CW41)</f>
        <v>0</v>
      </c>
      <c r="D41" s="422">
        <f t="shared" si="368"/>
        <v>0</v>
      </c>
      <c r="E41" s="422">
        <f t="shared" si="369"/>
        <v>0</v>
      </c>
      <c r="F41" s="422">
        <f t="shared" si="370"/>
        <v>0</v>
      </c>
      <c r="G41" s="327">
        <f>SUM(K41:T41)/Tabeller!$H$5</f>
        <v>0</v>
      </c>
      <c r="H41" s="595"/>
      <c r="I41" s="598"/>
      <c r="J41" s="604"/>
      <c r="K41" s="606"/>
      <c r="L41" s="606"/>
      <c r="M41" s="606"/>
      <c r="N41" s="606"/>
      <c r="O41" s="606"/>
      <c r="P41" s="606"/>
      <c r="Q41" s="606"/>
      <c r="R41" s="606"/>
      <c r="S41" s="599"/>
      <c r="T41" s="599"/>
      <c r="AG41" s="6">
        <f t="shared" si="313"/>
        <v>0</v>
      </c>
      <c r="AH41" s="6">
        <f>AG41*Tabeller!$I$49</f>
        <v>0</v>
      </c>
      <c r="AI41" s="6">
        <f t="shared" si="361"/>
        <v>0</v>
      </c>
      <c r="AJ41" s="88">
        <f>AI41*Tabeller!$H$40</f>
        <v>0</v>
      </c>
      <c r="AK41" s="6">
        <f>SUM(AI41:AJ41,AL41)*Tabeller!$H$42</f>
        <v>0</v>
      </c>
      <c r="AL41" s="6">
        <f>AH41*Tabeller!$H$41</f>
        <v>0</v>
      </c>
      <c r="AM41" s="6">
        <f t="shared" si="315"/>
        <v>0</v>
      </c>
      <c r="AN41" s="6">
        <f>AM41+(IF(B41="Teknisk adm bistand",Registrering!$E$51,Registrering!$B$51))</f>
        <v>0</v>
      </c>
      <c r="AO41" s="6">
        <f>AM41/Tabeller!$H$5</f>
        <v>0</v>
      </c>
      <c r="AR41" s="6">
        <f>((K41*Budsjett_FL!$AO41)*(Tabeller!I$51))</f>
        <v>0</v>
      </c>
      <c r="AS41" s="6">
        <f>((L41*Budsjett_FL!$AO41)*(Tabeller!J$49))</f>
        <v>0</v>
      </c>
      <c r="AT41" s="6">
        <f>((M41*Budsjett_FL!$AO41)*(Tabeller!K$49))</f>
        <v>0</v>
      </c>
      <c r="AU41" s="6">
        <f>((N41*Budsjett_FL!$AO41)*(Tabeller!L$49))</f>
        <v>0</v>
      </c>
      <c r="AV41" s="6">
        <f>((O41*Budsjett_FL!$AO41)*(Tabeller!M$49))</f>
        <v>0</v>
      </c>
      <c r="AW41" s="6">
        <f>((P41*Budsjett_FL!$AO41)*(Tabeller!N$49))</f>
        <v>0</v>
      </c>
      <c r="AX41" s="6">
        <f>((Q41*Budsjett_FL!$AO41)*(Tabeller!O$49))</f>
        <v>0</v>
      </c>
      <c r="AY41" s="6">
        <f>((R41*Budsjett_FL!$AO41)*(Tabeller!P$49))</f>
        <v>0</v>
      </c>
      <c r="AZ41" s="6">
        <f>((S41*Budsjett_FL!$AO41)*(Tabeller!Q$49))</f>
        <v>0</v>
      </c>
      <c r="BA41" s="6">
        <f>((T41*Budsjett_FL!$AO41)*(Tabeller!R$49))</f>
        <v>0</v>
      </c>
      <c r="BC41" s="6">
        <f t="shared" si="316"/>
        <v>0</v>
      </c>
      <c r="BD41" s="6">
        <f t="shared" si="317"/>
        <v>0</v>
      </c>
      <c r="BE41" s="6">
        <f t="shared" si="318"/>
        <v>0</v>
      </c>
      <c r="BF41" s="6">
        <f t="shared" si="319"/>
        <v>0</v>
      </c>
      <c r="BG41" s="6">
        <f t="shared" si="320"/>
        <v>0</v>
      </c>
      <c r="BH41" s="6">
        <f t="shared" si="321"/>
        <v>0</v>
      </c>
      <c r="BI41" s="6">
        <f t="shared" si="322"/>
        <v>0</v>
      </c>
      <c r="BJ41" s="6">
        <f t="shared" si="323"/>
        <v>0</v>
      </c>
      <c r="BK41" s="6">
        <f t="shared" si="324"/>
        <v>0</v>
      </c>
      <c r="BL41" s="6">
        <f t="shared" si="325"/>
        <v>0</v>
      </c>
      <c r="BO41" s="6">
        <f>IFERROR(IF($F$83=$K$82,AR41*$E$82,AR41*Budsjett_FL!$F$83),0)</f>
        <v>0</v>
      </c>
      <c r="BP41" s="6">
        <f>IFERROR(IF($F$83=$K$82,AS41*$E$82,AS41*Budsjett_FL!$F$83),0)</f>
        <v>0</v>
      </c>
      <c r="BQ41" s="6">
        <f>IFERROR(IF($F$83=$K$82,AT41*$E$82,AT41*Budsjett_FL!$F$83),0)</f>
        <v>0</v>
      </c>
      <c r="BR41" s="6">
        <f>IFERROR(IF($F$83=$K$82,AU41*$E$82,AU41*Budsjett_FL!$F$83),0)</f>
        <v>0</v>
      </c>
      <c r="BS41" s="6">
        <f>IFERROR(IF($F$83=$K$82,AV41*$E$82,AV41*Budsjett_FL!$F$83),0)</f>
        <v>0</v>
      </c>
      <c r="BT41" s="6">
        <f>IFERROR(IF($F$83=$K$82,AW41*$E$82,AW41*Budsjett_FL!$F$83),0)</f>
        <v>0</v>
      </c>
      <c r="BU41" s="6">
        <f>IFERROR(IF($F$83=$K$82,AX41*$E$82,AX41*Budsjett_FL!$F$83),0)</f>
        <v>0</v>
      </c>
      <c r="BV41" s="6">
        <f>IFERROR(IF($F$83=$K$82,AY41*$E$82,AY41*Budsjett_FL!$F$83),0)</f>
        <v>0</v>
      </c>
      <c r="BW41" s="6">
        <f>IFERROR(IF($F$83=$K$82,AZ41*$E$82,AZ41*Budsjett_FL!$F$83),0)</f>
        <v>0</v>
      </c>
      <c r="BX41" s="6">
        <f>IFERROR(IF($F$83=$K$82,BA41*$E$82,BA41*Budsjett_FL!$F$83),0)</f>
        <v>0</v>
      </c>
      <c r="CA41" s="6">
        <f t="shared" si="371"/>
        <v>0</v>
      </c>
      <c r="CB41" s="6">
        <f t="shared" si="372"/>
        <v>0</v>
      </c>
      <c r="CC41" s="6">
        <f t="shared" si="373"/>
        <v>0</v>
      </c>
      <c r="CD41" s="6">
        <f t="shared" si="374"/>
        <v>0</v>
      </c>
      <c r="CE41" s="6">
        <f t="shared" si="375"/>
        <v>0</v>
      </c>
      <c r="CF41" s="6">
        <f t="shared" si="376"/>
        <v>0</v>
      </c>
      <c r="CG41" s="6">
        <f t="shared" si="377"/>
        <v>0</v>
      </c>
      <c r="CH41" s="6">
        <f t="shared" si="378"/>
        <v>0</v>
      </c>
      <c r="CI41" s="6">
        <f t="shared" si="379"/>
        <v>0</v>
      </c>
      <c r="CJ41" s="6">
        <f t="shared" si="380"/>
        <v>0</v>
      </c>
      <c r="CL41" s="47">
        <f t="shared" si="327"/>
        <v>0</v>
      </c>
      <c r="CM41" s="6">
        <f>-(AR41*(1+Tabeller!$I$82))</f>
        <v>0</v>
      </c>
      <c r="CN41" s="6">
        <f>-(AS41*(1+Tabeller!$I$82))</f>
        <v>0</v>
      </c>
      <c r="CO41" s="6">
        <f>-(AT41*(1+Tabeller!$I$82))</f>
        <v>0</v>
      </c>
      <c r="CP41" s="6">
        <f>-(AU41*(1+Tabeller!$I$82))</f>
        <v>0</v>
      </c>
      <c r="CQ41" s="6">
        <f>-(AV41*(1+Tabeller!$I$82))</f>
        <v>0</v>
      </c>
      <c r="CR41" s="6">
        <f>-(AW41*(1+Tabeller!$I$82))</f>
        <v>0</v>
      </c>
      <c r="CS41" s="6">
        <f>-(AX41*(1+Tabeller!$I$82))</f>
        <v>0</v>
      </c>
      <c r="CT41" s="6">
        <f>-(AY41*(1+Tabeller!$I$82))</f>
        <v>0</v>
      </c>
      <c r="CU41" s="6">
        <f>-(AZ41*(1+Tabeller!$I$82))</f>
        <v>0</v>
      </c>
      <c r="CV41" s="6">
        <f>-(BA41*(1+Tabeller!$I$82))</f>
        <v>0</v>
      </c>
      <c r="CW41" s="8">
        <f t="shared" si="381"/>
        <v>0</v>
      </c>
      <c r="CZ41" s="47">
        <f t="shared" si="382"/>
        <v>0</v>
      </c>
      <c r="DA41" s="6">
        <f t="shared" si="383"/>
        <v>0</v>
      </c>
      <c r="DB41" s="6">
        <f t="shared" si="384"/>
        <v>0</v>
      </c>
      <c r="DC41" s="6">
        <f t="shared" si="385"/>
        <v>0</v>
      </c>
      <c r="DD41" s="6">
        <f t="shared" si="386"/>
        <v>0</v>
      </c>
      <c r="DE41" s="6">
        <f t="shared" si="387"/>
        <v>0</v>
      </c>
      <c r="DF41" s="6">
        <f t="shared" si="388"/>
        <v>0</v>
      </c>
      <c r="DG41" s="6">
        <f t="shared" si="389"/>
        <v>0</v>
      </c>
      <c r="DH41" s="6">
        <f t="shared" si="390"/>
        <v>0</v>
      </c>
      <c r="DI41" s="6">
        <f t="shared" si="391"/>
        <v>0</v>
      </c>
      <c r="DJ41" s="6">
        <f t="shared" si="392"/>
        <v>0</v>
      </c>
      <c r="DK41" s="8">
        <f t="shared" si="393"/>
        <v>0</v>
      </c>
      <c r="DM41" s="47">
        <f t="shared" si="394"/>
        <v>0</v>
      </c>
      <c r="DN41" s="6">
        <f t="shared" si="330"/>
        <v>0</v>
      </c>
      <c r="DO41" s="6">
        <f t="shared" si="331"/>
        <v>0</v>
      </c>
      <c r="DP41" s="6">
        <f t="shared" si="332"/>
        <v>0</v>
      </c>
      <c r="DQ41" s="6">
        <f t="shared" si="333"/>
        <v>0</v>
      </c>
      <c r="DR41" s="6">
        <f t="shared" si="334"/>
        <v>0</v>
      </c>
      <c r="DS41" s="6">
        <f t="shared" si="335"/>
        <v>0</v>
      </c>
      <c r="DT41" s="6">
        <f t="shared" si="336"/>
        <v>0</v>
      </c>
      <c r="DU41" s="6">
        <f t="shared" si="337"/>
        <v>0</v>
      </c>
      <c r="DV41" s="6">
        <f t="shared" si="338"/>
        <v>0</v>
      </c>
      <c r="DW41" s="6">
        <f t="shared" si="339"/>
        <v>0</v>
      </c>
      <c r="DX41" s="8">
        <f t="shared" si="395"/>
        <v>0</v>
      </c>
      <c r="DZ41" s="47">
        <f t="shared" si="396"/>
        <v>0</v>
      </c>
      <c r="EA41" s="6">
        <f t="shared" si="340"/>
        <v>0</v>
      </c>
      <c r="EB41" s="6">
        <f t="shared" si="341"/>
        <v>0</v>
      </c>
      <c r="EC41" s="6">
        <f t="shared" si="342"/>
        <v>0</v>
      </c>
      <c r="ED41" s="6">
        <f t="shared" si="343"/>
        <v>0</v>
      </c>
      <c r="EE41" s="6">
        <f t="shared" si="344"/>
        <v>0</v>
      </c>
      <c r="EF41" s="6">
        <f t="shared" si="345"/>
        <v>0</v>
      </c>
      <c r="EG41" s="6">
        <f t="shared" si="346"/>
        <v>0</v>
      </c>
      <c r="EH41" s="6">
        <f t="shared" si="347"/>
        <v>0</v>
      </c>
      <c r="EI41" s="6">
        <f t="shared" si="348"/>
        <v>0</v>
      </c>
      <c r="EJ41" s="6">
        <f t="shared" si="349"/>
        <v>0</v>
      </c>
      <c r="EK41" s="8">
        <f t="shared" si="397"/>
        <v>0</v>
      </c>
      <c r="EM41" s="47">
        <f t="shared" si="398"/>
        <v>0</v>
      </c>
      <c r="EN41" s="6">
        <f t="shared" si="350"/>
        <v>0</v>
      </c>
      <c r="EO41" s="6">
        <f t="shared" si="351"/>
        <v>0</v>
      </c>
      <c r="EP41" s="6">
        <f t="shared" si="352"/>
        <v>0</v>
      </c>
      <c r="EQ41" s="6">
        <f t="shared" si="353"/>
        <v>0</v>
      </c>
      <c r="ER41" s="6">
        <f t="shared" si="354"/>
        <v>0</v>
      </c>
      <c r="ES41" s="6">
        <f t="shared" si="355"/>
        <v>0</v>
      </c>
      <c r="ET41" s="6">
        <f t="shared" si="356"/>
        <v>0</v>
      </c>
      <c r="EU41" s="6">
        <f t="shared" si="357"/>
        <v>0</v>
      </c>
      <c r="EV41" s="6">
        <f t="shared" si="358"/>
        <v>0</v>
      </c>
      <c r="EW41" s="6">
        <f t="shared" si="359"/>
        <v>0</v>
      </c>
      <c r="EX41" s="8">
        <f t="shared" si="399"/>
        <v>0</v>
      </c>
      <c r="FA41" s="47">
        <f t="shared" si="400"/>
        <v>0</v>
      </c>
      <c r="FB41" s="6"/>
      <c r="FC41" s="6"/>
      <c r="FD41" s="6"/>
      <c r="FE41" s="6"/>
      <c r="FF41" s="6"/>
      <c r="FG41" s="6"/>
      <c r="FH41" s="6"/>
      <c r="FI41" s="6"/>
      <c r="FJ41" s="6"/>
      <c r="FK41" s="6"/>
      <c r="FL41" s="8">
        <f t="shared" si="401"/>
        <v>0</v>
      </c>
      <c r="FO41" s="6">
        <f>IFERROR(IF($B41="Teknisk/adm. Bistand",(K41/1628)*Tabeller!J$11,(K41/1628)*Tabeller!J$10),0)</f>
        <v>0</v>
      </c>
      <c r="FP41" s="6">
        <f>IFERROR(IF($B41="Teknisk/adm. Bistand",(L41/1628)*Tabeller!K$11,(L41/1628)*Tabeller!K$10),0)</f>
        <v>0</v>
      </c>
      <c r="FQ41" s="6">
        <f>IFERROR(IF($B41="Teknisk/adm. Bistand",(M41/1628)*Tabeller!L$11,(M41/1628)*Tabeller!L$10),0)</f>
        <v>0</v>
      </c>
      <c r="FR41" s="6">
        <f>IFERROR(IF($B41="Teknisk/adm. Bistand",(N41/1628)*Tabeller!M$11,(N41/1628)*Tabeller!M$10),0)</f>
        <v>0</v>
      </c>
      <c r="FS41" s="6">
        <f>IFERROR(IF($B41="Teknisk/adm. Bistand",(O41/1628)*Tabeller!N$11,(O41/1628)*Tabeller!N$10),0)</f>
        <v>0</v>
      </c>
      <c r="FT41" s="6">
        <f>IFERROR(IF($B41="Teknisk/adm. Bistand",(P41/1628)*Tabeller!O$11,(P41/1628)*Tabeller!O$10),0)</f>
        <v>0</v>
      </c>
      <c r="FU41" s="6">
        <f>IFERROR(IF($B41="Teknisk/adm. Bistand",(Q41/1628)*Tabeller!P$11,(Q41/1628)*Tabeller!P$10),0)</f>
        <v>0</v>
      </c>
      <c r="FV41" s="6">
        <f>IFERROR(IF($B41="Teknisk/adm. Bistand",(R41/1628)*Tabeller!Q$11,(R41/1628)*Tabeller!Q$10),0)</f>
        <v>0</v>
      </c>
      <c r="FW41" s="6">
        <f>IFERROR(IF($B41="Teknisk/adm. Bistand",(S41/1628)*Tabeller!R$11,(S41/1628)*Tabeller!R$10),0)</f>
        <v>0</v>
      </c>
      <c r="FX41" s="6">
        <f>IFERROR(IF($B41="Teknisk/adm. Bistand",(T41/1628)*Tabeller!S$11,(T41/1628)*Tabeller!S$10),0)</f>
        <v>0</v>
      </c>
    </row>
    <row r="42" spans="2:180" ht="15" x14ac:dyDescent="0.25">
      <c r="B42" s="511"/>
      <c r="C42" s="422">
        <f>IF(Registrering!$B$28="Fast beløp",0,CW42)</f>
        <v>0</v>
      </c>
      <c r="D42" s="422">
        <f t="shared" si="311"/>
        <v>0</v>
      </c>
      <c r="E42" s="422">
        <f t="shared" si="360"/>
        <v>0</v>
      </c>
      <c r="F42" s="422">
        <f t="shared" si="312"/>
        <v>0</v>
      </c>
      <c r="G42" s="327">
        <f>SUM(K42:T42)/Tabeller!$H$5</f>
        <v>0</v>
      </c>
      <c r="H42" s="595"/>
      <c r="I42" s="598"/>
      <c r="J42" s="604"/>
      <c r="K42" s="606"/>
      <c r="L42" s="606"/>
      <c r="M42" s="606"/>
      <c r="N42" s="606"/>
      <c r="O42" s="606"/>
      <c r="P42" s="606"/>
      <c r="Q42" s="606"/>
      <c r="R42" s="606"/>
      <c r="S42" s="599"/>
      <c r="T42" s="599"/>
      <c r="AG42" s="6">
        <f t="shared" si="313"/>
        <v>0</v>
      </c>
      <c r="AH42" s="6">
        <f>AG42*Tabeller!$I$49</f>
        <v>0</v>
      </c>
      <c r="AI42" s="6">
        <f t="shared" si="361"/>
        <v>0</v>
      </c>
      <c r="AJ42" s="88">
        <f>AI42*Tabeller!$H$40</f>
        <v>0</v>
      </c>
      <c r="AK42" s="6">
        <f>SUM(AI42:AJ42,AL42)*Tabeller!$H$42</f>
        <v>0</v>
      </c>
      <c r="AL42" s="6">
        <f>AH42*Tabeller!$H$41</f>
        <v>0</v>
      </c>
      <c r="AM42" s="6">
        <f t="shared" si="315"/>
        <v>0</v>
      </c>
      <c r="AN42" s="6">
        <f>AM42+(IF(B42="Teknisk adm bistand",Registrering!$E$51,Registrering!$B$51))</f>
        <v>0</v>
      </c>
      <c r="AO42" s="6">
        <f>AM42/Tabeller!$H$5</f>
        <v>0</v>
      </c>
      <c r="AR42" s="6">
        <f>((K42*Budsjett_FL!$AO42)*(Tabeller!I$51))</f>
        <v>0</v>
      </c>
      <c r="AS42" s="6">
        <f>((L42*Budsjett_FL!$AO42)*(Tabeller!J$49))</f>
        <v>0</v>
      </c>
      <c r="AT42" s="6">
        <f>((M42*Budsjett_FL!$AO42)*(Tabeller!K$49))</f>
        <v>0</v>
      </c>
      <c r="AU42" s="6">
        <f>((N42*Budsjett_FL!$AO42)*(Tabeller!L$49))</f>
        <v>0</v>
      </c>
      <c r="AV42" s="6">
        <f>((O42*Budsjett_FL!$AO42)*(Tabeller!M$49))</f>
        <v>0</v>
      </c>
      <c r="AW42" s="6">
        <f>((P42*Budsjett_FL!$AO42)*(Tabeller!N$49))</f>
        <v>0</v>
      </c>
      <c r="AX42" s="6">
        <f>((Q42*Budsjett_FL!$AO42)*(Tabeller!O$49))</f>
        <v>0</v>
      </c>
      <c r="AY42" s="6">
        <f>((R42*Budsjett_FL!$AO42)*(Tabeller!P$49))</f>
        <v>0</v>
      </c>
      <c r="AZ42" s="6">
        <f>((S42*Budsjett_FL!$AO42)*(Tabeller!Q$49))</f>
        <v>0</v>
      </c>
      <c r="BA42" s="6">
        <f>((T42*Budsjett_FL!$AO42)*(Tabeller!R$49))</f>
        <v>0</v>
      </c>
      <c r="BC42" s="6">
        <f t="shared" si="316"/>
        <v>0</v>
      </c>
      <c r="BD42" s="6">
        <f t="shared" si="317"/>
        <v>0</v>
      </c>
      <c r="BE42" s="6">
        <f t="shared" si="318"/>
        <v>0</v>
      </c>
      <c r="BF42" s="6">
        <f t="shared" si="319"/>
        <v>0</v>
      </c>
      <c r="BG42" s="6">
        <f t="shared" si="320"/>
        <v>0</v>
      </c>
      <c r="BH42" s="6">
        <f t="shared" si="321"/>
        <v>0</v>
      </c>
      <c r="BI42" s="6">
        <f t="shared" si="322"/>
        <v>0</v>
      </c>
      <c r="BJ42" s="6">
        <f t="shared" si="323"/>
        <v>0</v>
      </c>
      <c r="BK42" s="6">
        <f t="shared" si="324"/>
        <v>0</v>
      </c>
      <c r="BL42" s="6">
        <f t="shared" si="325"/>
        <v>0</v>
      </c>
      <c r="BO42" s="6">
        <f>IFERROR(IF($F$83=$K$82,AR42*$E$82,AR42*Budsjett_FL!$F$83),0)</f>
        <v>0</v>
      </c>
      <c r="BP42" s="6">
        <f>IFERROR(IF($F$83=$K$82,AS42*$E$82,AS42*Budsjett_FL!$F$83),0)</f>
        <v>0</v>
      </c>
      <c r="BQ42" s="6">
        <f>IFERROR(IF($F$83=$K$82,AT42*$E$82,AT42*Budsjett_FL!$F$83),0)</f>
        <v>0</v>
      </c>
      <c r="BR42" s="6">
        <f>IFERROR(IF($F$83=$K$82,AU42*$E$82,AU42*Budsjett_FL!$F$83),0)</f>
        <v>0</v>
      </c>
      <c r="BS42" s="6">
        <f>IFERROR(IF($F$83=$K$82,AV42*$E$82,AV42*Budsjett_FL!$F$83),0)</f>
        <v>0</v>
      </c>
      <c r="BT42" s="6">
        <f>IFERROR(IF($F$83=$K$82,AW42*$E$82,AW42*Budsjett_FL!$F$83),0)</f>
        <v>0</v>
      </c>
      <c r="BU42" s="6">
        <f>IFERROR(IF($F$83=$K$82,AX42*$E$82,AX42*Budsjett_FL!$F$83),0)</f>
        <v>0</v>
      </c>
      <c r="BV42" s="6">
        <f>IFERROR(IF($F$83=$K$82,AY42*$E$82,AY42*Budsjett_FL!$F$83),0)</f>
        <v>0</v>
      </c>
      <c r="BW42" s="6">
        <f>IFERROR(IF($F$83=$K$82,AZ42*$E$82,AZ42*Budsjett_FL!$F$83),0)</f>
        <v>0</v>
      </c>
      <c r="BX42" s="6">
        <f>IFERROR(IF($F$83=$K$82,BA42*$E$82,BA42*Budsjett_FL!$F$83),0)</f>
        <v>0</v>
      </c>
      <c r="CA42" s="6">
        <f t="shared" si="326"/>
        <v>0</v>
      </c>
      <c r="CB42" s="6">
        <f t="shared" si="326"/>
        <v>0</v>
      </c>
      <c r="CC42" s="6">
        <f t="shared" si="326"/>
        <v>0</v>
      </c>
      <c r="CD42" s="6">
        <f t="shared" si="326"/>
        <v>0</v>
      </c>
      <c r="CE42" s="6">
        <f t="shared" si="326"/>
        <v>0</v>
      </c>
      <c r="CF42" s="6">
        <f t="shared" si="326"/>
        <v>0</v>
      </c>
      <c r="CG42" s="6">
        <f t="shared" si="326"/>
        <v>0</v>
      </c>
      <c r="CH42" s="6">
        <f t="shared" si="326"/>
        <v>0</v>
      </c>
      <c r="CI42" s="6">
        <f t="shared" si="326"/>
        <v>0</v>
      </c>
      <c r="CJ42" s="6">
        <f t="shared" si="326"/>
        <v>0</v>
      </c>
      <c r="CL42" s="47">
        <f t="shared" si="327"/>
        <v>0</v>
      </c>
      <c r="CM42" s="6">
        <f>-(AR42*(1+Tabeller!$I$82))</f>
        <v>0</v>
      </c>
      <c r="CN42" s="6">
        <f>-(AS42*(1+Tabeller!$I$82))</f>
        <v>0</v>
      </c>
      <c r="CO42" s="6">
        <f>-(AT42*(1+Tabeller!$I$82))</f>
        <v>0</v>
      </c>
      <c r="CP42" s="6">
        <f>-(AU42*(1+Tabeller!$I$82))</f>
        <v>0</v>
      </c>
      <c r="CQ42" s="6">
        <f>-(AV42*(1+Tabeller!$I$82))</f>
        <v>0</v>
      </c>
      <c r="CR42" s="6">
        <f>-(AW42*(1+Tabeller!$I$82))</f>
        <v>0</v>
      </c>
      <c r="CS42" s="6">
        <f>-(AX42*(1+Tabeller!$I$82))</f>
        <v>0</v>
      </c>
      <c r="CT42" s="6">
        <f>-(AY42*(1+Tabeller!$I$82))</f>
        <v>0</v>
      </c>
      <c r="CU42" s="6">
        <f>-(AZ42*(1+Tabeller!$I$82))</f>
        <v>0</v>
      </c>
      <c r="CV42" s="6">
        <f>-(BA42*(1+Tabeller!$I$82))</f>
        <v>0</v>
      </c>
      <c r="CW42" s="8">
        <f t="shared" si="362"/>
        <v>0</v>
      </c>
      <c r="CZ42" s="47">
        <f t="shared" si="328"/>
        <v>0</v>
      </c>
      <c r="DA42" s="6">
        <f t="shared" si="329"/>
        <v>0</v>
      </c>
      <c r="DB42" s="6">
        <f t="shared" si="329"/>
        <v>0</v>
      </c>
      <c r="DC42" s="6">
        <f t="shared" si="329"/>
        <v>0</v>
      </c>
      <c r="DD42" s="6">
        <f t="shared" si="329"/>
        <v>0</v>
      </c>
      <c r="DE42" s="6">
        <f t="shared" si="329"/>
        <v>0</v>
      </c>
      <c r="DF42" s="6">
        <f t="shared" si="329"/>
        <v>0</v>
      </c>
      <c r="DG42" s="6">
        <f t="shared" si="329"/>
        <v>0</v>
      </c>
      <c r="DH42" s="6">
        <f t="shared" si="329"/>
        <v>0</v>
      </c>
      <c r="DI42" s="6">
        <f t="shared" si="329"/>
        <v>0</v>
      </c>
      <c r="DJ42" s="6">
        <f t="shared" si="329"/>
        <v>0</v>
      </c>
      <c r="DK42" s="8">
        <f t="shared" si="363"/>
        <v>0</v>
      </c>
      <c r="DM42" s="47">
        <f t="shared" si="65"/>
        <v>0</v>
      </c>
      <c r="DN42" s="6">
        <f t="shared" si="330"/>
        <v>0</v>
      </c>
      <c r="DO42" s="6">
        <f t="shared" si="331"/>
        <v>0</v>
      </c>
      <c r="DP42" s="6">
        <f t="shared" si="332"/>
        <v>0</v>
      </c>
      <c r="DQ42" s="6">
        <f t="shared" si="333"/>
        <v>0</v>
      </c>
      <c r="DR42" s="6">
        <f t="shared" si="334"/>
        <v>0</v>
      </c>
      <c r="DS42" s="6">
        <f t="shared" si="335"/>
        <v>0</v>
      </c>
      <c r="DT42" s="6">
        <f t="shared" si="336"/>
        <v>0</v>
      </c>
      <c r="DU42" s="6">
        <f t="shared" si="337"/>
        <v>0</v>
      </c>
      <c r="DV42" s="6">
        <f t="shared" si="338"/>
        <v>0</v>
      </c>
      <c r="DW42" s="6">
        <f t="shared" si="339"/>
        <v>0</v>
      </c>
      <c r="DX42" s="8">
        <f t="shared" si="364"/>
        <v>0</v>
      </c>
      <c r="DZ42" s="47">
        <f t="shared" si="67"/>
        <v>0</v>
      </c>
      <c r="EA42" s="6">
        <f t="shared" si="340"/>
        <v>0</v>
      </c>
      <c r="EB42" s="6">
        <f t="shared" si="341"/>
        <v>0</v>
      </c>
      <c r="EC42" s="6">
        <f t="shared" si="342"/>
        <v>0</v>
      </c>
      <c r="ED42" s="6">
        <f t="shared" si="343"/>
        <v>0</v>
      </c>
      <c r="EE42" s="6">
        <f t="shared" si="344"/>
        <v>0</v>
      </c>
      <c r="EF42" s="6">
        <f t="shared" si="345"/>
        <v>0</v>
      </c>
      <c r="EG42" s="6">
        <f t="shared" si="346"/>
        <v>0</v>
      </c>
      <c r="EH42" s="6">
        <f t="shared" si="347"/>
        <v>0</v>
      </c>
      <c r="EI42" s="6">
        <f t="shared" si="348"/>
        <v>0</v>
      </c>
      <c r="EJ42" s="6">
        <f t="shared" si="349"/>
        <v>0</v>
      </c>
      <c r="EK42" s="8">
        <f t="shared" si="365"/>
        <v>0</v>
      </c>
      <c r="EM42" s="47">
        <f t="shared" si="69"/>
        <v>0</v>
      </c>
      <c r="EN42" s="6">
        <f t="shared" si="350"/>
        <v>0</v>
      </c>
      <c r="EO42" s="6">
        <f t="shared" si="351"/>
        <v>0</v>
      </c>
      <c r="EP42" s="6">
        <f t="shared" si="352"/>
        <v>0</v>
      </c>
      <c r="EQ42" s="6">
        <f t="shared" si="353"/>
        <v>0</v>
      </c>
      <c r="ER42" s="6">
        <f t="shared" si="354"/>
        <v>0</v>
      </c>
      <c r="ES42" s="6">
        <f t="shared" si="355"/>
        <v>0</v>
      </c>
      <c r="ET42" s="6">
        <f t="shared" si="356"/>
        <v>0</v>
      </c>
      <c r="EU42" s="6">
        <f t="shared" si="357"/>
        <v>0</v>
      </c>
      <c r="EV42" s="6">
        <f t="shared" si="358"/>
        <v>0</v>
      </c>
      <c r="EW42" s="6">
        <f t="shared" si="359"/>
        <v>0</v>
      </c>
      <c r="EX42" s="8">
        <f t="shared" si="366"/>
        <v>0</v>
      </c>
      <c r="FA42" s="47">
        <f t="shared" si="55"/>
        <v>0</v>
      </c>
      <c r="FB42" s="6"/>
      <c r="FC42" s="6"/>
      <c r="FD42" s="6"/>
      <c r="FE42" s="6"/>
      <c r="FF42" s="6"/>
      <c r="FG42" s="6"/>
      <c r="FH42" s="6"/>
      <c r="FI42" s="6"/>
      <c r="FJ42" s="6"/>
      <c r="FK42" s="6"/>
      <c r="FL42" s="8">
        <f t="shared" si="367"/>
        <v>0</v>
      </c>
      <c r="FO42" s="6">
        <f>IFERROR(IF($B42="Teknisk/adm. Bistand",(K42/1628)*Tabeller!J$11,(K42/1628)*Tabeller!J$10),0)</f>
        <v>0</v>
      </c>
      <c r="FP42" s="6">
        <f>IFERROR(IF($B42="Teknisk/adm. Bistand",(L42/1628)*Tabeller!K$11,(L42/1628)*Tabeller!K$10),0)</f>
        <v>0</v>
      </c>
      <c r="FQ42" s="6">
        <f>IFERROR(IF($B42="Teknisk/adm. Bistand",(M42/1628)*Tabeller!L$11,(M42/1628)*Tabeller!L$10),0)</f>
        <v>0</v>
      </c>
      <c r="FR42" s="6">
        <f>IFERROR(IF($B42="Teknisk/adm. Bistand",(N42/1628)*Tabeller!M$11,(N42/1628)*Tabeller!M$10),0)</f>
        <v>0</v>
      </c>
      <c r="FS42" s="6">
        <f>IFERROR(IF($B42="Teknisk/adm. Bistand",(O42/1628)*Tabeller!N$11,(O42/1628)*Tabeller!N$10),0)</f>
        <v>0</v>
      </c>
      <c r="FT42" s="6">
        <f>IFERROR(IF($B42="Teknisk/adm. Bistand",(P42/1628)*Tabeller!O$11,(P42/1628)*Tabeller!O$10),0)</f>
        <v>0</v>
      </c>
      <c r="FU42" s="6">
        <f>IFERROR(IF($B42="Teknisk/adm. Bistand",(Q42/1628)*Tabeller!P$11,(Q42/1628)*Tabeller!P$10),0)</f>
        <v>0</v>
      </c>
      <c r="FV42" s="6">
        <f>IFERROR(IF($B42="Teknisk/adm. Bistand",(R42/1628)*Tabeller!Q$11,(R42/1628)*Tabeller!Q$10),0)</f>
        <v>0</v>
      </c>
      <c r="FW42" s="6">
        <f>IFERROR(IF($B42="Teknisk/adm. Bistand",(S42/1628)*Tabeller!R$11,(S42/1628)*Tabeller!R$10),0)</f>
        <v>0</v>
      </c>
      <c r="FX42" s="6">
        <f>IFERROR(IF($B42="Teknisk/adm. Bistand",(T42/1628)*Tabeller!S$11,(T42/1628)*Tabeller!S$10),0)</f>
        <v>0</v>
      </c>
    </row>
    <row r="43" spans="2:180" ht="15" x14ac:dyDescent="0.25">
      <c r="B43" s="12" t="s">
        <v>97</v>
      </c>
      <c r="C43" s="16">
        <f>SUM(C34:C42)</f>
        <v>0</v>
      </c>
      <c r="D43" s="16">
        <f>SUM(D34:D42)</f>
        <v>0</v>
      </c>
      <c r="E43" s="16">
        <f>SUM(E34:E42)</f>
        <v>0</v>
      </c>
      <c r="F43" s="16">
        <f>SUM(F34:F42)</f>
        <v>0</v>
      </c>
      <c r="G43" s="328">
        <f>SUM(G34:G42)</f>
        <v>0</v>
      </c>
      <c r="H43" s="12"/>
      <c r="I43" s="12"/>
      <c r="J43" s="13"/>
      <c r="K43" s="56">
        <f t="shared" ref="K43:T43" si="402">SUM(K34:K42)</f>
        <v>0</v>
      </c>
      <c r="L43" s="56">
        <f t="shared" si="402"/>
        <v>0</v>
      </c>
      <c r="M43" s="56">
        <f t="shared" si="402"/>
        <v>0</v>
      </c>
      <c r="N43" s="56">
        <f t="shared" si="402"/>
        <v>0</v>
      </c>
      <c r="O43" s="56">
        <f t="shared" si="402"/>
        <v>0</v>
      </c>
      <c r="P43" s="56">
        <f t="shared" si="402"/>
        <v>0</v>
      </c>
      <c r="Q43" s="56">
        <f t="shared" si="402"/>
        <v>0</v>
      </c>
      <c r="R43" s="56">
        <f t="shared" si="402"/>
        <v>0</v>
      </c>
      <c r="S43" s="56">
        <f t="shared" si="402"/>
        <v>0</v>
      </c>
      <c r="T43" s="56">
        <f t="shared" si="402"/>
        <v>0</v>
      </c>
      <c r="AR43" s="8">
        <f t="shared" ref="AR43:BA43" si="403">SUM(AR34:AR42)</f>
        <v>0</v>
      </c>
      <c r="AS43" s="8">
        <f t="shared" si="403"/>
        <v>0</v>
      </c>
      <c r="AT43" s="8">
        <f t="shared" si="403"/>
        <v>0</v>
      </c>
      <c r="AU43" s="8">
        <f t="shared" si="403"/>
        <v>0</v>
      </c>
      <c r="AV43" s="8">
        <f t="shared" si="403"/>
        <v>0</v>
      </c>
      <c r="AW43" s="8">
        <f t="shared" si="403"/>
        <v>0</v>
      </c>
      <c r="AX43" s="8">
        <f t="shared" si="403"/>
        <v>0</v>
      </c>
      <c r="AY43" s="8">
        <f t="shared" si="403"/>
        <v>0</v>
      </c>
      <c r="AZ43" s="8">
        <f t="shared" si="403"/>
        <v>0</v>
      </c>
      <c r="BA43" s="8">
        <f t="shared" si="403"/>
        <v>0</v>
      </c>
      <c r="BB43" s="30">
        <f>SUM(AR43:BA43)</f>
        <v>0</v>
      </c>
      <c r="BC43" s="8">
        <f t="shared" ref="BC43:BL43" si="404">SUM(BC34:BC42)</f>
        <v>0</v>
      </c>
      <c r="BD43" s="8">
        <f t="shared" si="404"/>
        <v>0</v>
      </c>
      <c r="BE43" s="8">
        <f t="shared" si="404"/>
        <v>0</v>
      </c>
      <c r="BF43" s="8">
        <f t="shared" si="404"/>
        <v>0</v>
      </c>
      <c r="BG43" s="8">
        <f t="shared" si="404"/>
        <v>0</v>
      </c>
      <c r="BH43" s="8">
        <f t="shared" si="404"/>
        <v>0</v>
      </c>
      <c r="BI43" s="8">
        <f t="shared" si="404"/>
        <v>0</v>
      </c>
      <c r="BJ43" s="8">
        <f t="shared" si="404"/>
        <v>0</v>
      </c>
      <c r="BK43" s="8">
        <f t="shared" si="404"/>
        <v>0</v>
      </c>
      <c r="BL43" s="8">
        <f t="shared" si="404"/>
        <v>0</v>
      </c>
      <c r="BO43" s="8">
        <f t="shared" ref="BO43:BX43" si="405">SUM(BO34:BO42)</f>
        <v>0</v>
      </c>
      <c r="BP43" s="8">
        <f t="shared" si="405"/>
        <v>0</v>
      </c>
      <c r="BQ43" s="8">
        <f t="shared" si="405"/>
        <v>0</v>
      </c>
      <c r="BR43" s="8">
        <f t="shared" si="405"/>
        <v>0</v>
      </c>
      <c r="BS43" s="8">
        <f t="shared" si="405"/>
        <v>0</v>
      </c>
      <c r="BT43" s="8">
        <f t="shared" si="405"/>
        <v>0</v>
      </c>
      <c r="BU43" s="8">
        <f t="shared" si="405"/>
        <v>0</v>
      </c>
      <c r="BV43" s="8">
        <f t="shared" si="405"/>
        <v>0</v>
      </c>
      <c r="BW43" s="8">
        <f t="shared" si="405"/>
        <v>0</v>
      </c>
      <c r="BX43" s="8">
        <f t="shared" si="405"/>
        <v>0</v>
      </c>
      <c r="BY43" s="30"/>
      <c r="BZ43" s="30"/>
      <c r="CA43" s="8">
        <f t="shared" ref="CA43:CJ43" si="406">SUM(CA34:CA42)</f>
        <v>0</v>
      </c>
      <c r="CB43" s="8">
        <f t="shared" si="406"/>
        <v>0</v>
      </c>
      <c r="CC43" s="8">
        <f t="shared" si="406"/>
        <v>0</v>
      </c>
      <c r="CD43" s="8">
        <f t="shared" si="406"/>
        <v>0</v>
      </c>
      <c r="CE43" s="8">
        <f t="shared" si="406"/>
        <v>0</v>
      </c>
      <c r="CF43" s="8">
        <f t="shared" si="406"/>
        <v>0</v>
      </c>
      <c r="CG43" s="8">
        <f t="shared" si="406"/>
        <v>0</v>
      </c>
      <c r="CH43" s="8">
        <f t="shared" si="406"/>
        <v>0</v>
      </c>
      <c r="CI43" s="8">
        <f t="shared" si="406"/>
        <v>0</v>
      </c>
      <c r="CJ43" s="8">
        <f t="shared" si="406"/>
        <v>0</v>
      </c>
      <c r="CK43" s="30"/>
      <c r="CM43" s="8">
        <f t="shared" ref="CM43:CW43" si="407">SUM(CM34:CM42)</f>
        <v>0</v>
      </c>
      <c r="CN43" s="8">
        <f t="shared" si="407"/>
        <v>0</v>
      </c>
      <c r="CO43" s="8">
        <f t="shared" si="407"/>
        <v>0</v>
      </c>
      <c r="CP43" s="8">
        <f t="shared" si="407"/>
        <v>0</v>
      </c>
      <c r="CQ43" s="8">
        <f t="shared" si="407"/>
        <v>0</v>
      </c>
      <c r="CR43" s="8">
        <f t="shared" si="407"/>
        <v>0</v>
      </c>
      <c r="CS43" s="8">
        <f t="shared" si="407"/>
        <v>0</v>
      </c>
      <c r="CT43" s="8">
        <f t="shared" si="407"/>
        <v>0</v>
      </c>
      <c r="CU43" s="8">
        <f t="shared" si="407"/>
        <v>0</v>
      </c>
      <c r="CV43" s="8">
        <f t="shared" si="407"/>
        <v>0</v>
      </c>
      <c r="CW43" s="8">
        <f t="shared" si="407"/>
        <v>0</v>
      </c>
      <c r="CZ43" s="47"/>
      <c r="DA43" s="8">
        <f t="shared" ref="DA43:DK43" si="408">SUM(DA34:DA42)</f>
        <v>0</v>
      </c>
      <c r="DB43" s="8">
        <f t="shared" si="408"/>
        <v>0</v>
      </c>
      <c r="DC43" s="8">
        <f t="shared" si="408"/>
        <v>0</v>
      </c>
      <c r="DD43" s="8">
        <f t="shared" si="408"/>
        <v>0</v>
      </c>
      <c r="DE43" s="8">
        <f t="shared" si="408"/>
        <v>0</v>
      </c>
      <c r="DF43" s="8">
        <f t="shared" si="408"/>
        <v>0</v>
      </c>
      <c r="DG43" s="8">
        <f t="shared" si="408"/>
        <v>0</v>
      </c>
      <c r="DH43" s="8">
        <f t="shared" si="408"/>
        <v>0</v>
      </c>
      <c r="DI43" s="8">
        <f t="shared" si="408"/>
        <v>0</v>
      </c>
      <c r="DJ43" s="8">
        <f t="shared" si="408"/>
        <v>0</v>
      </c>
      <c r="DK43" s="8">
        <f t="shared" si="408"/>
        <v>0</v>
      </c>
      <c r="DM43" s="47">
        <f t="shared" si="65"/>
        <v>0</v>
      </c>
      <c r="DN43" s="8">
        <f t="shared" ref="DN43:DX43" si="409">SUM(DN34:DN42)</f>
        <v>0</v>
      </c>
      <c r="DO43" s="8">
        <f t="shared" si="409"/>
        <v>0</v>
      </c>
      <c r="DP43" s="8">
        <f t="shared" si="409"/>
        <v>0</v>
      </c>
      <c r="DQ43" s="8">
        <f t="shared" si="409"/>
        <v>0</v>
      </c>
      <c r="DR43" s="8">
        <f t="shared" si="409"/>
        <v>0</v>
      </c>
      <c r="DS43" s="8">
        <f t="shared" si="409"/>
        <v>0</v>
      </c>
      <c r="DT43" s="8">
        <f t="shared" si="409"/>
        <v>0</v>
      </c>
      <c r="DU43" s="8">
        <f t="shared" si="409"/>
        <v>0</v>
      </c>
      <c r="DV43" s="8">
        <f t="shared" si="409"/>
        <v>0</v>
      </c>
      <c r="DW43" s="8">
        <f t="shared" si="409"/>
        <v>0</v>
      </c>
      <c r="DX43" s="8">
        <f t="shared" si="409"/>
        <v>0</v>
      </c>
      <c r="DZ43" s="47">
        <f t="shared" si="67"/>
        <v>0</v>
      </c>
      <c r="EA43" s="8">
        <f t="shared" ref="EA43:EK43" si="410">SUM(EA34:EA42)</f>
        <v>0</v>
      </c>
      <c r="EB43" s="8">
        <f t="shared" si="410"/>
        <v>0</v>
      </c>
      <c r="EC43" s="8">
        <f t="shared" si="410"/>
        <v>0</v>
      </c>
      <c r="ED43" s="8">
        <f t="shared" si="410"/>
        <v>0</v>
      </c>
      <c r="EE43" s="8">
        <f t="shared" si="410"/>
        <v>0</v>
      </c>
      <c r="EF43" s="8">
        <f t="shared" si="410"/>
        <v>0</v>
      </c>
      <c r="EG43" s="8">
        <f t="shared" si="410"/>
        <v>0</v>
      </c>
      <c r="EH43" s="8">
        <f t="shared" si="410"/>
        <v>0</v>
      </c>
      <c r="EI43" s="8">
        <f t="shared" si="410"/>
        <v>0</v>
      </c>
      <c r="EJ43" s="8">
        <f t="shared" si="410"/>
        <v>0</v>
      </c>
      <c r="EK43" s="8">
        <f t="shared" si="410"/>
        <v>0</v>
      </c>
      <c r="EM43" s="47">
        <f t="shared" si="69"/>
        <v>0</v>
      </c>
      <c r="EN43" s="8">
        <f t="shared" ref="EN43:EX43" si="411">SUM(EN34:EN42)</f>
        <v>0</v>
      </c>
      <c r="EO43" s="8">
        <f t="shared" si="411"/>
        <v>0</v>
      </c>
      <c r="EP43" s="8">
        <f t="shared" si="411"/>
        <v>0</v>
      </c>
      <c r="EQ43" s="8">
        <f t="shared" si="411"/>
        <v>0</v>
      </c>
      <c r="ER43" s="8">
        <f t="shared" si="411"/>
        <v>0</v>
      </c>
      <c r="ES43" s="8">
        <f t="shared" si="411"/>
        <v>0</v>
      </c>
      <c r="ET43" s="8">
        <f t="shared" si="411"/>
        <v>0</v>
      </c>
      <c r="EU43" s="8">
        <f t="shared" si="411"/>
        <v>0</v>
      </c>
      <c r="EV43" s="8">
        <f t="shared" si="411"/>
        <v>0</v>
      </c>
      <c r="EW43" s="8">
        <f t="shared" si="411"/>
        <v>0</v>
      </c>
      <c r="EX43" s="8">
        <f t="shared" si="411"/>
        <v>0</v>
      </c>
      <c r="FA43" s="47">
        <f t="shared" si="55"/>
        <v>0</v>
      </c>
      <c r="FB43" s="8">
        <f t="shared" ref="FB43:FL43" si="412">SUM(FB34:FB42)</f>
        <v>0</v>
      </c>
      <c r="FC43" s="8">
        <f t="shared" si="412"/>
        <v>0</v>
      </c>
      <c r="FD43" s="8">
        <f t="shared" si="412"/>
        <v>0</v>
      </c>
      <c r="FE43" s="8">
        <f t="shared" si="412"/>
        <v>0</v>
      </c>
      <c r="FF43" s="8">
        <f t="shared" si="412"/>
        <v>0</v>
      </c>
      <c r="FG43" s="8">
        <f t="shared" si="412"/>
        <v>0</v>
      </c>
      <c r="FH43" s="8">
        <f t="shared" si="412"/>
        <v>0</v>
      </c>
      <c r="FI43" s="8">
        <f t="shared" si="412"/>
        <v>0</v>
      </c>
      <c r="FJ43" s="8">
        <f t="shared" si="412"/>
        <v>0</v>
      </c>
      <c r="FK43" s="8">
        <f t="shared" si="412"/>
        <v>0</v>
      </c>
      <c r="FL43" s="8">
        <f t="shared" si="412"/>
        <v>0</v>
      </c>
      <c r="FO43" s="8">
        <f t="shared" ref="FO43:FX43" si="413">SUM(FO34:FO42)</f>
        <v>0</v>
      </c>
      <c r="FP43" s="8">
        <f t="shared" si="413"/>
        <v>0</v>
      </c>
      <c r="FQ43" s="8">
        <f t="shared" si="413"/>
        <v>0</v>
      </c>
      <c r="FR43" s="8">
        <f t="shared" si="413"/>
        <v>0</v>
      </c>
      <c r="FS43" s="8">
        <f t="shared" si="413"/>
        <v>0</v>
      </c>
      <c r="FT43" s="8">
        <f t="shared" si="413"/>
        <v>0</v>
      </c>
      <c r="FU43" s="8">
        <f t="shared" si="413"/>
        <v>0</v>
      </c>
      <c r="FV43" s="8">
        <f t="shared" si="413"/>
        <v>0</v>
      </c>
      <c r="FW43" s="8">
        <f t="shared" si="413"/>
        <v>0</v>
      </c>
      <c r="FX43" s="8">
        <f t="shared" si="413"/>
        <v>0</v>
      </c>
    </row>
    <row r="44" spans="2:180" s="89" customFormat="1" ht="8.25" customHeight="1" x14ac:dyDescent="0.25">
      <c r="B44" s="340"/>
      <c r="C44" s="341"/>
      <c r="D44" s="341"/>
      <c r="E44" s="341"/>
      <c r="F44" s="341"/>
      <c r="G44" s="342"/>
      <c r="H44" s="340"/>
      <c r="I44" s="340"/>
      <c r="J44" s="343"/>
      <c r="K44" s="344"/>
      <c r="L44" s="344"/>
      <c r="M44" s="344"/>
      <c r="N44" s="344"/>
      <c r="O44" s="344"/>
      <c r="P44" s="344"/>
      <c r="Q44" s="344"/>
      <c r="R44" s="344"/>
      <c r="S44" s="344"/>
      <c r="T44" s="344"/>
      <c r="AR44" s="345"/>
      <c r="AS44" s="345"/>
      <c r="AT44" s="345"/>
      <c r="AU44" s="345"/>
      <c r="AV44" s="345"/>
      <c r="AW44" s="345"/>
      <c r="AX44" s="345"/>
      <c r="AY44" s="345"/>
      <c r="AZ44" s="345"/>
      <c r="BA44" s="345"/>
      <c r="BB44" s="346"/>
      <c r="BC44" s="345"/>
      <c r="BD44" s="345"/>
      <c r="BE44" s="345"/>
      <c r="BF44" s="345"/>
      <c r="BG44" s="345"/>
      <c r="BH44" s="345"/>
      <c r="BI44" s="345"/>
      <c r="BJ44" s="345"/>
      <c r="BK44" s="345"/>
      <c r="BL44" s="345"/>
      <c r="BO44" s="345"/>
      <c r="BP44" s="345"/>
      <c r="BQ44" s="345"/>
      <c r="BR44" s="345"/>
      <c r="BS44" s="345"/>
      <c r="BT44" s="345"/>
      <c r="BU44" s="345"/>
      <c r="BV44" s="345"/>
      <c r="BW44" s="345"/>
      <c r="BX44" s="345"/>
      <c r="BY44" s="346"/>
      <c r="BZ44" s="346"/>
      <c r="CA44" s="345"/>
      <c r="CB44" s="345"/>
      <c r="CC44" s="345"/>
      <c r="CD44" s="345"/>
      <c r="CE44" s="345"/>
      <c r="CF44" s="345"/>
      <c r="CG44" s="345"/>
      <c r="CH44" s="345"/>
      <c r="CI44" s="345"/>
      <c r="CJ44" s="345"/>
      <c r="CK44" s="346"/>
      <c r="CL44" s="347"/>
      <c r="CM44" s="345"/>
      <c r="CN44" s="345"/>
      <c r="CO44" s="345"/>
      <c r="CP44" s="345"/>
      <c r="CQ44" s="345"/>
      <c r="CR44" s="345"/>
      <c r="CS44" s="345"/>
      <c r="CT44" s="345"/>
      <c r="CU44" s="345"/>
      <c r="CV44" s="345"/>
      <c r="CW44" s="345"/>
      <c r="CZ44" s="347"/>
      <c r="DA44" s="345"/>
      <c r="DB44" s="345"/>
      <c r="DC44" s="345"/>
      <c r="DD44" s="345"/>
      <c r="DE44" s="345"/>
      <c r="DF44" s="345"/>
      <c r="DG44" s="345"/>
      <c r="DH44" s="345"/>
      <c r="DI44" s="345"/>
      <c r="DJ44" s="345"/>
      <c r="DK44" s="345"/>
      <c r="DM44" s="347"/>
      <c r="DN44" s="345"/>
      <c r="DO44" s="345"/>
      <c r="DP44" s="345"/>
      <c r="DQ44" s="345"/>
      <c r="DR44" s="345"/>
      <c r="DS44" s="345"/>
      <c r="DT44" s="345"/>
      <c r="DU44" s="345"/>
      <c r="DV44" s="345"/>
      <c r="DW44" s="345"/>
      <c r="DX44" s="345"/>
      <c r="DZ44" s="347"/>
      <c r="EA44" s="345"/>
      <c r="EB44" s="345"/>
      <c r="EC44" s="345"/>
      <c r="ED44" s="345"/>
      <c r="EE44" s="345"/>
      <c r="EF44" s="345"/>
      <c r="EG44" s="345"/>
      <c r="EH44" s="345"/>
      <c r="EI44" s="345"/>
      <c r="EJ44" s="345"/>
      <c r="EK44" s="345"/>
      <c r="EM44" s="347"/>
      <c r="EN44" s="345"/>
      <c r="EO44" s="345"/>
      <c r="EP44" s="345"/>
      <c r="EQ44" s="345"/>
      <c r="ER44" s="345"/>
      <c r="ES44" s="345"/>
      <c r="ET44" s="345"/>
      <c r="EU44" s="345"/>
      <c r="EV44" s="345"/>
      <c r="EW44" s="345"/>
      <c r="EX44" s="345"/>
      <c r="FA44" s="347"/>
      <c r="FB44" s="345"/>
      <c r="FC44" s="345"/>
      <c r="FD44" s="345"/>
      <c r="FE44" s="345"/>
      <c r="FF44" s="345"/>
      <c r="FG44" s="345"/>
      <c r="FH44" s="345"/>
      <c r="FI44" s="345"/>
      <c r="FJ44" s="345"/>
      <c r="FK44" s="345"/>
      <c r="FL44" s="345"/>
      <c r="FO44" s="345"/>
      <c r="FP44" s="345"/>
      <c r="FQ44" s="345"/>
      <c r="FR44" s="345"/>
      <c r="FS44" s="345"/>
      <c r="FT44" s="345"/>
      <c r="FU44" s="345"/>
      <c r="FV44" s="345"/>
      <c r="FW44" s="345"/>
      <c r="FX44" s="345"/>
    </row>
    <row r="45" spans="2:180" ht="15" x14ac:dyDescent="0.25">
      <c r="B45" s="12" t="s">
        <v>98</v>
      </c>
      <c r="C45" s="16">
        <f>C31+C25+C13+C43</f>
        <v>0</v>
      </c>
      <c r="D45" s="16">
        <f>D31+D25+D13+D43</f>
        <v>0</v>
      </c>
      <c r="E45" s="16">
        <f>E31+E25+E13+E43</f>
        <v>0</v>
      </c>
      <c r="F45" s="16">
        <f>F31+F25+F13+F43</f>
        <v>0</v>
      </c>
      <c r="G45" s="56">
        <f>G13+G31+G25+G43</f>
        <v>0</v>
      </c>
      <c r="H45" s="12"/>
      <c r="I45" s="12"/>
      <c r="J45" s="13"/>
      <c r="K45" s="56">
        <f>(K13/12)+K31+K25+(K43/Tabeller!$H$5)</f>
        <v>0</v>
      </c>
      <c r="L45" s="56">
        <f>(L13/12)+L31+L25+(L43/Tabeller!$H$5)</f>
        <v>0</v>
      </c>
      <c r="M45" s="56">
        <f>(M13/12)+M31+M25+(M43/Tabeller!$H$5)</f>
        <v>0</v>
      </c>
      <c r="N45" s="56">
        <f>(N13/12)+N31+N25+(N43/Tabeller!$H$5)</f>
        <v>0</v>
      </c>
      <c r="O45" s="56">
        <f>(O13/12)+O31+O25+(O43/Tabeller!$H$5)</f>
        <v>0</v>
      </c>
      <c r="P45" s="56">
        <f>(P13/12)+P31+P25+(P43/Tabeller!$H$5)</f>
        <v>0</v>
      </c>
      <c r="Q45" s="56">
        <f>(Q13/12)+Q31+Q25+(Q43/Tabeller!$H$5)</f>
        <v>0</v>
      </c>
      <c r="R45" s="56">
        <f>(R13/12)+R31+R25+(R43/Tabeller!$H$5)</f>
        <v>0</v>
      </c>
      <c r="S45" s="56">
        <f>(S13/12)+S31+S25+(S43/Tabeller!$H$5)</f>
        <v>0</v>
      </c>
      <c r="T45" s="56">
        <f>(T13/12)+T31+T25+(T43/Tabeller!$H$5)</f>
        <v>0</v>
      </c>
      <c r="AR45" s="8">
        <f t="shared" ref="AR45:BA45" si="414">AR31+AR25+AR13+AR43</f>
        <v>0</v>
      </c>
      <c r="AS45" s="8">
        <f t="shared" si="414"/>
        <v>0</v>
      </c>
      <c r="AT45" s="8">
        <f t="shared" si="414"/>
        <v>0</v>
      </c>
      <c r="AU45" s="8">
        <f t="shared" si="414"/>
        <v>0</v>
      </c>
      <c r="AV45" s="8">
        <f t="shared" si="414"/>
        <v>0</v>
      </c>
      <c r="AW45" s="8">
        <f t="shared" si="414"/>
        <v>0</v>
      </c>
      <c r="AX45" s="8">
        <f t="shared" si="414"/>
        <v>0</v>
      </c>
      <c r="AY45" s="8">
        <f t="shared" si="414"/>
        <v>0</v>
      </c>
      <c r="AZ45" s="8">
        <f t="shared" si="414"/>
        <v>0</v>
      </c>
      <c r="BA45" s="8">
        <f t="shared" si="414"/>
        <v>0</v>
      </c>
      <c r="BB45" s="30">
        <f>SUM(AR45:BA45)</f>
        <v>0</v>
      </c>
      <c r="BC45" s="8">
        <f t="shared" ref="BC45:BL45" si="415">BC31+BC25+BC13+BC43</f>
        <v>0</v>
      </c>
      <c r="BD45" s="8">
        <f t="shared" si="415"/>
        <v>0</v>
      </c>
      <c r="BE45" s="8">
        <f t="shared" si="415"/>
        <v>0</v>
      </c>
      <c r="BF45" s="8">
        <f t="shared" si="415"/>
        <v>0</v>
      </c>
      <c r="BG45" s="8">
        <f t="shared" si="415"/>
        <v>0</v>
      </c>
      <c r="BH45" s="8">
        <f t="shared" si="415"/>
        <v>0</v>
      </c>
      <c r="BI45" s="8">
        <f t="shared" si="415"/>
        <v>0</v>
      </c>
      <c r="BJ45" s="8">
        <f t="shared" si="415"/>
        <v>0</v>
      </c>
      <c r="BK45" s="8">
        <f t="shared" si="415"/>
        <v>0</v>
      </c>
      <c r="BL45" s="8">
        <f t="shared" si="415"/>
        <v>0</v>
      </c>
      <c r="BM45" s="32"/>
      <c r="BN45" s="34"/>
      <c r="BO45" s="8">
        <f t="shared" ref="BO45:BX45" si="416">BO31+BO25+BO13+BO43</f>
        <v>0</v>
      </c>
      <c r="BP45" s="8">
        <f t="shared" si="416"/>
        <v>0</v>
      </c>
      <c r="BQ45" s="8">
        <f t="shared" si="416"/>
        <v>0</v>
      </c>
      <c r="BR45" s="8">
        <f t="shared" si="416"/>
        <v>0</v>
      </c>
      <c r="BS45" s="8">
        <f t="shared" si="416"/>
        <v>0</v>
      </c>
      <c r="BT45" s="8">
        <f t="shared" si="416"/>
        <v>0</v>
      </c>
      <c r="BU45" s="8">
        <f t="shared" si="416"/>
        <v>0</v>
      </c>
      <c r="BV45" s="8">
        <f t="shared" si="416"/>
        <v>0</v>
      </c>
      <c r="BW45" s="8">
        <f t="shared" si="416"/>
        <v>0</v>
      </c>
      <c r="BX45" s="8">
        <f t="shared" si="416"/>
        <v>0</v>
      </c>
      <c r="BY45" s="30">
        <f>SUM(BO45:BX45)</f>
        <v>0</v>
      </c>
      <c r="BZ45" s="30"/>
      <c r="CA45" s="8">
        <f t="shared" ref="CA45:CJ45" si="417">CA31+CA25+CA13+CA43</f>
        <v>0</v>
      </c>
      <c r="CB45" s="8">
        <f t="shared" si="417"/>
        <v>0</v>
      </c>
      <c r="CC45" s="8">
        <f t="shared" si="417"/>
        <v>0</v>
      </c>
      <c r="CD45" s="8">
        <f t="shared" si="417"/>
        <v>0</v>
      </c>
      <c r="CE45" s="8">
        <f t="shared" si="417"/>
        <v>0</v>
      </c>
      <c r="CF45" s="8">
        <f t="shared" si="417"/>
        <v>0</v>
      </c>
      <c r="CG45" s="8">
        <f t="shared" si="417"/>
        <v>0</v>
      </c>
      <c r="CH45" s="8">
        <f t="shared" si="417"/>
        <v>0</v>
      </c>
      <c r="CI45" s="8">
        <f t="shared" si="417"/>
        <v>0</v>
      </c>
      <c r="CJ45" s="8">
        <f t="shared" si="417"/>
        <v>0</v>
      </c>
      <c r="CK45" s="30"/>
      <c r="CM45" s="8">
        <f t="shared" ref="CM45:CW45" si="418">CM31+CM25+CM13+CM43</f>
        <v>0</v>
      </c>
      <c r="CN45" s="8">
        <f t="shared" si="418"/>
        <v>0</v>
      </c>
      <c r="CO45" s="8">
        <f t="shared" si="418"/>
        <v>0</v>
      </c>
      <c r="CP45" s="8">
        <f t="shared" si="418"/>
        <v>0</v>
      </c>
      <c r="CQ45" s="8">
        <f t="shared" si="418"/>
        <v>0</v>
      </c>
      <c r="CR45" s="8">
        <f t="shared" si="418"/>
        <v>0</v>
      </c>
      <c r="CS45" s="8">
        <f t="shared" si="418"/>
        <v>0</v>
      </c>
      <c r="CT45" s="8">
        <f t="shared" si="418"/>
        <v>0</v>
      </c>
      <c r="CU45" s="8">
        <f t="shared" si="418"/>
        <v>0</v>
      </c>
      <c r="CV45" s="8">
        <f t="shared" si="418"/>
        <v>0</v>
      </c>
      <c r="CW45" s="8">
        <f t="shared" si="418"/>
        <v>0</v>
      </c>
      <c r="CZ45" s="47"/>
      <c r="DA45" s="8">
        <f t="shared" ref="DA45:DK45" si="419">DA31+DA25+DA13+DA43</f>
        <v>0</v>
      </c>
      <c r="DB45" s="8">
        <f t="shared" si="419"/>
        <v>0</v>
      </c>
      <c r="DC45" s="8">
        <f t="shared" si="419"/>
        <v>0</v>
      </c>
      <c r="DD45" s="8">
        <f t="shared" si="419"/>
        <v>0</v>
      </c>
      <c r="DE45" s="8">
        <f t="shared" si="419"/>
        <v>0</v>
      </c>
      <c r="DF45" s="8">
        <f t="shared" si="419"/>
        <v>0</v>
      </c>
      <c r="DG45" s="8">
        <f t="shared" si="419"/>
        <v>0</v>
      </c>
      <c r="DH45" s="8">
        <f t="shared" si="419"/>
        <v>0</v>
      </c>
      <c r="DI45" s="8">
        <f t="shared" si="419"/>
        <v>0</v>
      </c>
      <c r="DJ45" s="8">
        <f t="shared" si="419"/>
        <v>0</v>
      </c>
      <c r="DK45" s="8">
        <f t="shared" si="419"/>
        <v>0</v>
      </c>
      <c r="DM45" s="47">
        <f t="shared" si="65"/>
        <v>0</v>
      </c>
      <c r="DN45" s="8">
        <f t="shared" ref="DN45:DX45" si="420">DN31+DN25+DN13+DN43</f>
        <v>0</v>
      </c>
      <c r="DO45" s="8">
        <f t="shared" si="420"/>
        <v>0</v>
      </c>
      <c r="DP45" s="8">
        <f t="shared" si="420"/>
        <v>0</v>
      </c>
      <c r="DQ45" s="8">
        <f t="shared" si="420"/>
        <v>0</v>
      </c>
      <c r="DR45" s="8">
        <f t="shared" si="420"/>
        <v>0</v>
      </c>
      <c r="DS45" s="8">
        <f t="shared" si="420"/>
        <v>0</v>
      </c>
      <c r="DT45" s="8">
        <f t="shared" si="420"/>
        <v>0</v>
      </c>
      <c r="DU45" s="8">
        <f t="shared" si="420"/>
        <v>0</v>
      </c>
      <c r="DV45" s="8">
        <f t="shared" si="420"/>
        <v>0</v>
      </c>
      <c r="DW45" s="8">
        <f t="shared" si="420"/>
        <v>0</v>
      </c>
      <c r="DX45" s="8">
        <f t="shared" si="420"/>
        <v>0</v>
      </c>
      <c r="DZ45" s="47">
        <f t="shared" si="67"/>
        <v>0</v>
      </c>
      <c r="EA45" s="8">
        <f t="shared" ref="EA45:EK45" si="421">EA31+EA25+EA13+EA43</f>
        <v>0</v>
      </c>
      <c r="EB45" s="8">
        <f t="shared" si="421"/>
        <v>0</v>
      </c>
      <c r="EC45" s="8">
        <f t="shared" si="421"/>
        <v>0</v>
      </c>
      <c r="ED45" s="8">
        <f t="shared" si="421"/>
        <v>0</v>
      </c>
      <c r="EE45" s="8">
        <f t="shared" si="421"/>
        <v>0</v>
      </c>
      <c r="EF45" s="8">
        <f t="shared" si="421"/>
        <v>0</v>
      </c>
      <c r="EG45" s="8">
        <f t="shared" si="421"/>
        <v>0</v>
      </c>
      <c r="EH45" s="8">
        <f t="shared" si="421"/>
        <v>0</v>
      </c>
      <c r="EI45" s="8">
        <f t="shared" si="421"/>
        <v>0</v>
      </c>
      <c r="EJ45" s="8">
        <f t="shared" si="421"/>
        <v>0</v>
      </c>
      <c r="EK45" s="8">
        <f t="shared" si="421"/>
        <v>0</v>
      </c>
      <c r="EM45" s="47">
        <f t="shared" si="69"/>
        <v>0</v>
      </c>
      <c r="EN45" s="8">
        <f t="shared" ref="EN45:EX45" si="422">EN31+EN25+EN13+EN43</f>
        <v>0</v>
      </c>
      <c r="EO45" s="8">
        <f t="shared" si="422"/>
        <v>0</v>
      </c>
      <c r="EP45" s="8">
        <f t="shared" si="422"/>
        <v>0</v>
      </c>
      <c r="EQ45" s="8">
        <f t="shared" si="422"/>
        <v>0</v>
      </c>
      <c r="ER45" s="8">
        <f t="shared" si="422"/>
        <v>0</v>
      </c>
      <c r="ES45" s="8">
        <f t="shared" si="422"/>
        <v>0</v>
      </c>
      <c r="ET45" s="8">
        <f t="shared" si="422"/>
        <v>0</v>
      </c>
      <c r="EU45" s="8">
        <f t="shared" si="422"/>
        <v>0</v>
      </c>
      <c r="EV45" s="8">
        <f t="shared" si="422"/>
        <v>0</v>
      </c>
      <c r="EW45" s="8">
        <f t="shared" si="422"/>
        <v>0</v>
      </c>
      <c r="EX45" s="8">
        <f t="shared" si="422"/>
        <v>0</v>
      </c>
      <c r="FA45" s="47">
        <f t="shared" si="55"/>
        <v>0</v>
      </c>
      <c r="FB45" s="8">
        <f t="shared" ref="FB45:FL45" si="423">FB31+FB25+FB13+FB43</f>
        <v>0</v>
      </c>
      <c r="FC45" s="8">
        <f t="shared" si="423"/>
        <v>0</v>
      </c>
      <c r="FD45" s="8">
        <f t="shared" si="423"/>
        <v>0</v>
      </c>
      <c r="FE45" s="8">
        <f t="shared" si="423"/>
        <v>0</v>
      </c>
      <c r="FF45" s="8">
        <f t="shared" si="423"/>
        <v>0</v>
      </c>
      <c r="FG45" s="8">
        <f t="shared" si="423"/>
        <v>0</v>
      </c>
      <c r="FH45" s="8">
        <f t="shared" si="423"/>
        <v>0</v>
      </c>
      <c r="FI45" s="8">
        <f t="shared" si="423"/>
        <v>0</v>
      </c>
      <c r="FJ45" s="8">
        <f t="shared" si="423"/>
        <v>0</v>
      </c>
      <c r="FK45" s="8">
        <f t="shared" si="423"/>
        <v>0</v>
      </c>
      <c r="FL45" s="8">
        <f t="shared" si="423"/>
        <v>0</v>
      </c>
      <c r="FO45" s="8">
        <f t="shared" ref="FO45:FX45" si="424">FO31+FO25+FO13+FO43</f>
        <v>0</v>
      </c>
      <c r="FP45" s="8">
        <f t="shared" si="424"/>
        <v>0</v>
      </c>
      <c r="FQ45" s="8">
        <f t="shared" si="424"/>
        <v>0</v>
      </c>
      <c r="FR45" s="8">
        <f t="shared" si="424"/>
        <v>0</v>
      </c>
      <c r="FS45" s="8">
        <f t="shared" si="424"/>
        <v>0</v>
      </c>
      <c r="FT45" s="8">
        <f t="shared" si="424"/>
        <v>0</v>
      </c>
      <c r="FU45" s="8">
        <f t="shared" si="424"/>
        <v>0</v>
      </c>
      <c r="FV45" s="8">
        <f t="shared" si="424"/>
        <v>0</v>
      </c>
      <c r="FW45" s="8">
        <f t="shared" si="424"/>
        <v>0</v>
      </c>
      <c r="FX45" s="8">
        <f t="shared" si="424"/>
        <v>0</v>
      </c>
    </row>
    <row r="46" spans="2:180" ht="21" x14ac:dyDescent="0.35">
      <c r="B46" s="28"/>
      <c r="H46" s="24"/>
      <c r="I46" s="24"/>
      <c r="J46" s="28"/>
      <c r="K46" s="29" t="s">
        <v>99</v>
      </c>
      <c r="CL46" s="22"/>
      <c r="DM46" s="47">
        <f t="shared" si="65"/>
        <v>0</v>
      </c>
      <c r="DZ46" s="47">
        <f t="shared" si="67"/>
        <v>0</v>
      </c>
      <c r="EM46" s="47">
        <f t="shared" si="69"/>
        <v>0</v>
      </c>
      <c r="FA46" s="47">
        <f t="shared" si="55"/>
        <v>0</v>
      </c>
    </row>
    <row r="47" spans="2:180" ht="15" x14ac:dyDescent="0.25">
      <c r="B47" s="274" t="s">
        <v>100</v>
      </c>
      <c r="C47" s="276" t="s">
        <v>69</v>
      </c>
      <c r="D47" s="276" t="s">
        <v>101</v>
      </c>
      <c r="E47" s="276"/>
      <c r="F47" s="276" t="s">
        <v>84</v>
      </c>
      <c r="G47" s="276" t="s">
        <v>102</v>
      </c>
      <c r="H47" s="274" t="s">
        <v>72</v>
      </c>
      <c r="I47" s="274"/>
      <c r="J47" s="274" t="s">
        <v>103</v>
      </c>
      <c r="K47" s="275">
        <f t="shared" ref="K47:T47" si="425">K33</f>
        <v>2025</v>
      </c>
      <c r="L47" s="275">
        <f t="shared" si="425"/>
        <v>2026</v>
      </c>
      <c r="M47" s="275">
        <f t="shared" si="425"/>
        <v>2027</v>
      </c>
      <c r="N47" s="275">
        <f t="shared" si="425"/>
        <v>2028</v>
      </c>
      <c r="O47" s="275">
        <f t="shared" si="425"/>
        <v>2029</v>
      </c>
      <c r="P47" s="275">
        <f t="shared" si="425"/>
        <v>2030</v>
      </c>
      <c r="Q47" s="275">
        <f t="shared" si="425"/>
        <v>2031</v>
      </c>
      <c r="R47" s="275">
        <f t="shared" si="425"/>
        <v>2032</v>
      </c>
      <c r="S47" s="275">
        <f t="shared" si="425"/>
        <v>2033</v>
      </c>
      <c r="T47" s="275">
        <f t="shared" si="425"/>
        <v>2034</v>
      </c>
      <c r="AJ47" s="22" t="s">
        <v>104</v>
      </c>
      <c r="AR47" s="8">
        <f t="shared" ref="AR47:BA47" si="426">K47</f>
        <v>2025</v>
      </c>
      <c r="AS47" s="8">
        <f t="shared" si="426"/>
        <v>2026</v>
      </c>
      <c r="AT47" s="8">
        <f t="shared" si="426"/>
        <v>2027</v>
      </c>
      <c r="AU47" s="8">
        <f t="shared" si="426"/>
        <v>2028</v>
      </c>
      <c r="AV47" s="8">
        <f t="shared" si="426"/>
        <v>2029</v>
      </c>
      <c r="AW47" s="8">
        <f t="shared" si="426"/>
        <v>2030</v>
      </c>
      <c r="AX47" s="8">
        <f t="shared" si="426"/>
        <v>2031</v>
      </c>
      <c r="AY47" s="8">
        <f t="shared" si="426"/>
        <v>2032</v>
      </c>
      <c r="AZ47" s="8">
        <f t="shared" si="426"/>
        <v>2033</v>
      </c>
      <c r="BA47" s="8">
        <f t="shared" si="426"/>
        <v>2034</v>
      </c>
      <c r="CM47" s="8">
        <f t="shared" ref="CM47:CV47" si="427">CM33</f>
        <v>2025</v>
      </c>
      <c r="CN47" s="8">
        <f t="shared" si="427"/>
        <v>2026</v>
      </c>
      <c r="CO47" s="8">
        <f t="shared" si="427"/>
        <v>2027</v>
      </c>
      <c r="CP47" s="8">
        <f t="shared" si="427"/>
        <v>2028</v>
      </c>
      <c r="CQ47" s="8">
        <f t="shared" si="427"/>
        <v>2029</v>
      </c>
      <c r="CR47" s="8">
        <f t="shared" si="427"/>
        <v>2030</v>
      </c>
      <c r="CS47" s="8">
        <f t="shared" si="427"/>
        <v>2031</v>
      </c>
      <c r="CT47" s="8">
        <f t="shared" si="427"/>
        <v>2032</v>
      </c>
      <c r="CU47" s="8">
        <f t="shared" si="427"/>
        <v>2033</v>
      </c>
      <c r="CV47" s="8">
        <f t="shared" si="427"/>
        <v>2034</v>
      </c>
      <c r="CW47" s="8" t="s">
        <v>84</v>
      </c>
      <c r="CZ47" s="47"/>
      <c r="DA47" s="8">
        <f t="shared" ref="DA47:DJ47" si="428">DA33</f>
        <v>2025</v>
      </c>
      <c r="DB47" s="8">
        <f t="shared" si="428"/>
        <v>2026</v>
      </c>
      <c r="DC47" s="8">
        <f t="shared" si="428"/>
        <v>2027</v>
      </c>
      <c r="DD47" s="8">
        <f t="shared" si="428"/>
        <v>2028</v>
      </c>
      <c r="DE47" s="8">
        <f t="shared" si="428"/>
        <v>2029</v>
      </c>
      <c r="DF47" s="8">
        <f t="shared" si="428"/>
        <v>2030</v>
      </c>
      <c r="DG47" s="8">
        <f t="shared" si="428"/>
        <v>2031</v>
      </c>
      <c r="DH47" s="8">
        <f t="shared" si="428"/>
        <v>2032</v>
      </c>
      <c r="DI47" s="8">
        <f t="shared" si="428"/>
        <v>2033</v>
      </c>
      <c r="DJ47" s="8">
        <f t="shared" si="428"/>
        <v>2034</v>
      </c>
      <c r="DK47" s="8" t="s">
        <v>84</v>
      </c>
      <c r="DM47" s="47">
        <f t="shared" si="65"/>
        <v>0</v>
      </c>
      <c r="DN47" s="8">
        <f t="shared" ref="DN47:DX47" si="429">DN33</f>
        <v>2025</v>
      </c>
      <c r="DO47" s="8">
        <f t="shared" si="429"/>
        <v>2026</v>
      </c>
      <c r="DP47" s="8">
        <f t="shared" si="429"/>
        <v>2027</v>
      </c>
      <c r="DQ47" s="8">
        <f t="shared" si="429"/>
        <v>2028</v>
      </c>
      <c r="DR47" s="8">
        <f t="shared" si="429"/>
        <v>2029</v>
      </c>
      <c r="DS47" s="8">
        <f t="shared" si="429"/>
        <v>2030</v>
      </c>
      <c r="DT47" s="8">
        <f t="shared" si="429"/>
        <v>2031</v>
      </c>
      <c r="DU47" s="8">
        <f t="shared" si="429"/>
        <v>2032</v>
      </c>
      <c r="DV47" s="8">
        <f t="shared" si="429"/>
        <v>2033</v>
      </c>
      <c r="DW47" s="8">
        <f t="shared" si="429"/>
        <v>2034</v>
      </c>
      <c r="DX47" s="8">
        <f t="shared" si="429"/>
        <v>0</v>
      </c>
      <c r="DZ47" s="47">
        <f t="shared" si="67"/>
        <v>0</v>
      </c>
      <c r="EA47" s="8">
        <f t="shared" ref="EA47:EK47" si="430">EA33</f>
        <v>2025</v>
      </c>
      <c r="EB47" s="8">
        <f t="shared" si="430"/>
        <v>2026</v>
      </c>
      <c r="EC47" s="8">
        <f t="shared" si="430"/>
        <v>2027</v>
      </c>
      <c r="ED47" s="8">
        <f t="shared" si="430"/>
        <v>2028</v>
      </c>
      <c r="EE47" s="8">
        <f t="shared" si="430"/>
        <v>2029</v>
      </c>
      <c r="EF47" s="8">
        <f t="shared" si="430"/>
        <v>2030</v>
      </c>
      <c r="EG47" s="8">
        <f t="shared" si="430"/>
        <v>2031</v>
      </c>
      <c r="EH47" s="8">
        <f t="shared" si="430"/>
        <v>2032</v>
      </c>
      <c r="EI47" s="8">
        <f t="shared" si="430"/>
        <v>2033</v>
      </c>
      <c r="EJ47" s="8">
        <f t="shared" si="430"/>
        <v>2034</v>
      </c>
      <c r="EK47" s="8" t="str">
        <f t="shared" si="430"/>
        <v>Totalt</v>
      </c>
      <c r="EM47" s="47">
        <f t="shared" si="69"/>
        <v>0</v>
      </c>
      <c r="EN47" s="8">
        <f t="shared" ref="EN47:EX47" si="431">EN33</f>
        <v>2025</v>
      </c>
      <c r="EO47" s="8">
        <f t="shared" si="431"/>
        <v>2026</v>
      </c>
      <c r="EP47" s="8">
        <f t="shared" si="431"/>
        <v>2027</v>
      </c>
      <c r="EQ47" s="8">
        <f t="shared" si="431"/>
        <v>2028</v>
      </c>
      <c r="ER47" s="8">
        <f t="shared" si="431"/>
        <v>2029</v>
      </c>
      <c r="ES47" s="8">
        <f t="shared" si="431"/>
        <v>2030</v>
      </c>
      <c r="ET47" s="8">
        <f t="shared" si="431"/>
        <v>2031</v>
      </c>
      <c r="EU47" s="8">
        <f t="shared" si="431"/>
        <v>2032</v>
      </c>
      <c r="EV47" s="8">
        <f t="shared" si="431"/>
        <v>2033</v>
      </c>
      <c r="EW47" s="8">
        <f t="shared" si="431"/>
        <v>2034</v>
      </c>
      <c r="EX47" s="8">
        <f t="shared" si="431"/>
        <v>0</v>
      </c>
      <c r="FA47" s="47">
        <f t="shared" si="55"/>
        <v>0</v>
      </c>
      <c r="FB47" s="8">
        <f t="shared" ref="FB47:FL47" si="432">FB33</f>
        <v>2025</v>
      </c>
      <c r="FC47" s="8">
        <f t="shared" si="432"/>
        <v>2026</v>
      </c>
      <c r="FD47" s="8">
        <f t="shared" si="432"/>
        <v>2027</v>
      </c>
      <c r="FE47" s="8">
        <f t="shared" si="432"/>
        <v>2028</v>
      </c>
      <c r="FF47" s="8">
        <f t="shared" si="432"/>
        <v>2029</v>
      </c>
      <c r="FG47" s="8">
        <f t="shared" si="432"/>
        <v>2030</v>
      </c>
      <c r="FH47" s="8">
        <f t="shared" si="432"/>
        <v>2031</v>
      </c>
      <c r="FI47" s="8">
        <f t="shared" si="432"/>
        <v>2032</v>
      </c>
      <c r="FJ47" s="8">
        <f t="shared" si="432"/>
        <v>2033</v>
      </c>
      <c r="FK47" s="8">
        <f t="shared" si="432"/>
        <v>2034</v>
      </c>
      <c r="FL47" s="8">
        <f t="shared" si="432"/>
        <v>0</v>
      </c>
    </row>
    <row r="48" spans="2:180" ht="15" x14ac:dyDescent="0.25">
      <c r="B48" s="511"/>
      <c r="C48" s="422">
        <f t="shared" ref="C48:C50" si="433">CW48</f>
        <v>0</v>
      </c>
      <c r="D48" s="422">
        <f>IF(B48="",0,VLOOKUP(B48,Tabeller!$G$77:$I$81,3,FALSE))</f>
        <v>0</v>
      </c>
      <c r="E48" s="422"/>
      <c r="F48" s="422">
        <f>IF(C48=0,0,G48*D48)</f>
        <v>0</v>
      </c>
      <c r="G48" s="58">
        <f t="shared" ref="G48:G50" si="434">SUM(K48:T48)</f>
        <v>0</v>
      </c>
      <c r="H48" s="604"/>
      <c r="I48" s="9"/>
      <c r="J48" s="595"/>
      <c r="K48" s="607"/>
      <c r="L48" s="607"/>
      <c r="M48" s="607"/>
      <c r="N48" s="607"/>
      <c r="O48" s="607"/>
      <c r="P48" s="607"/>
      <c r="Q48" s="607"/>
      <c r="R48" s="607"/>
      <c r="S48" s="607"/>
      <c r="T48" s="607"/>
      <c r="AJ48" s="22" t="s">
        <v>105</v>
      </c>
      <c r="AR48" s="6">
        <f t="shared" ref="AR48:BA51" si="435">K48*$D48</f>
        <v>0</v>
      </c>
      <c r="AS48" s="6">
        <f t="shared" si="435"/>
        <v>0</v>
      </c>
      <c r="AT48" s="6">
        <f t="shared" si="435"/>
        <v>0</v>
      </c>
      <c r="AU48" s="6">
        <f t="shared" si="435"/>
        <v>0</v>
      </c>
      <c r="AV48" s="6">
        <f t="shared" si="435"/>
        <v>0</v>
      </c>
      <c r="AW48" s="6">
        <f t="shared" si="435"/>
        <v>0</v>
      </c>
      <c r="AX48" s="6">
        <f t="shared" si="435"/>
        <v>0</v>
      </c>
      <c r="AY48" s="6">
        <f t="shared" si="435"/>
        <v>0</v>
      </c>
      <c r="AZ48" s="6">
        <f t="shared" si="435"/>
        <v>0</v>
      </c>
      <c r="BA48" s="6">
        <f t="shared" si="435"/>
        <v>0</v>
      </c>
      <c r="CL48" s="47">
        <f>B48</f>
        <v>0</v>
      </c>
      <c r="CM48" s="6">
        <f t="shared" ref="CM48:CV50" si="436">-AR48</f>
        <v>0</v>
      </c>
      <c r="CN48" s="6">
        <f t="shared" si="436"/>
        <v>0</v>
      </c>
      <c r="CO48" s="6">
        <f t="shared" si="436"/>
        <v>0</v>
      </c>
      <c r="CP48" s="6">
        <f t="shared" si="436"/>
        <v>0</v>
      </c>
      <c r="CQ48" s="6">
        <f t="shared" si="436"/>
        <v>0</v>
      </c>
      <c r="CR48" s="6">
        <f t="shared" si="436"/>
        <v>0</v>
      </c>
      <c r="CS48" s="6">
        <f t="shared" si="436"/>
        <v>0</v>
      </c>
      <c r="CT48" s="6">
        <f t="shared" si="436"/>
        <v>0</v>
      </c>
      <c r="CU48" s="6">
        <f t="shared" si="436"/>
        <v>0</v>
      </c>
      <c r="CV48" s="6">
        <f t="shared" si="436"/>
        <v>0</v>
      </c>
      <c r="CW48" s="8">
        <f>SUM(CM48:CV48)</f>
        <v>0</v>
      </c>
      <c r="CZ48" s="47">
        <f t="shared" ref="CZ48:CZ50" si="437">CL48</f>
        <v>0</v>
      </c>
      <c r="DA48" s="6">
        <f t="shared" ref="DA48:DJ50" si="438">IF($H48="NFR",CM48,0)</f>
        <v>0</v>
      </c>
      <c r="DB48" s="6">
        <f t="shared" si="438"/>
        <v>0</v>
      </c>
      <c r="DC48" s="6">
        <f t="shared" si="438"/>
        <v>0</v>
      </c>
      <c r="DD48" s="6">
        <f t="shared" si="438"/>
        <v>0</v>
      </c>
      <c r="DE48" s="6">
        <f t="shared" si="438"/>
        <v>0</v>
      </c>
      <c r="DF48" s="6">
        <f t="shared" si="438"/>
        <v>0</v>
      </c>
      <c r="DG48" s="6">
        <f t="shared" si="438"/>
        <v>0</v>
      </c>
      <c r="DH48" s="6">
        <f t="shared" si="438"/>
        <v>0</v>
      </c>
      <c r="DI48" s="6">
        <f t="shared" si="438"/>
        <v>0</v>
      </c>
      <c r="DJ48" s="6">
        <f t="shared" si="438"/>
        <v>0</v>
      </c>
      <c r="DK48" s="8">
        <f>SUM(DA48:DJ48)</f>
        <v>0</v>
      </c>
      <c r="DM48" s="47">
        <f t="shared" si="65"/>
        <v>0</v>
      </c>
      <c r="DN48" s="6">
        <f t="shared" ref="DN48:DW51" si="439">IF($H48=$DM$1,CM48,0)</f>
        <v>0</v>
      </c>
      <c r="DO48" s="6">
        <f t="shared" si="439"/>
        <v>0</v>
      </c>
      <c r="DP48" s="6">
        <f t="shared" si="439"/>
        <v>0</v>
      </c>
      <c r="DQ48" s="6">
        <f t="shared" si="439"/>
        <v>0</v>
      </c>
      <c r="DR48" s="6">
        <f t="shared" si="439"/>
        <v>0</v>
      </c>
      <c r="DS48" s="6">
        <f t="shared" si="439"/>
        <v>0</v>
      </c>
      <c r="DT48" s="6">
        <f t="shared" si="439"/>
        <v>0</v>
      </c>
      <c r="DU48" s="6">
        <f t="shared" si="439"/>
        <v>0</v>
      </c>
      <c r="DV48" s="6">
        <f t="shared" si="439"/>
        <v>0</v>
      </c>
      <c r="DW48" s="6">
        <f t="shared" si="439"/>
        <v>0</v>
      </c>
      <c r="DX48" s="8">
        <f>SUM(DN48:DW48)</f>
        <v>0</v>
      </c>
      <c r="DZ48" s="47">
        <f t="shared" si="67"/>
        <v>0</v>
      </c>
      <c r="EA48" s="6">
        <f t="shared" ref="EA48:EJ51" si="440">IF($H48=$DZ$1,CM48,0)</f>
        <v>0</v>
      </c>
      <c r="EB48" s="6">
        <f t="shared" si="440"/>
        <v>0</v>
      </c>
      <c r="EC48" s="6">
        <f t="shared" si="440"/>
        <v>0</v>
      </c>
      <c r="ED48" s="6">
        <f t="shared" si="440"/>
        <v>0</v>
      </c>
      <c r="EE48" s="6">
        <f t="shared" si="440"/>
        <v>0</v>
      </c>
      <c r="EF48" s="6">
        <f t="shared" si="440"/>
        <v>0</v>
      </c>
      <c r="EG48" s="6">
        <f t="shared" si="440"/>
        <v>0</v>
      </c>
      <c r="EH48" s="6">
        <f t="shared" si="440"/>
        <v>0</v>
      </c>
      <c r="EI48" s="6">
        <f t="shared" si="440"/>
        <v>0</v>
      </c>
      <c r="EJ48" s="6">
        <f t="shared" si="440"/>
        <v>0</v>
      </c>
      <c r="EK48" s="8">
        <f>SUM(EA48:EJ48)</f>
        <v>0</v>
      </c>
      <c r="EM48" s="47">
        <f t="shared" si="69"/>
        <v>0</v>
      </c>
      <c r="EN48" s="6">
        <f t="shared" ref="EN48:EW51" si="441">IF($H48=$EM$1,CM48,0)</f>
        <v>0</v>
      </c>
      <c r="EO48" s="6">
        <f t="shared" si="441"/>
        <v>0</v>
      </c>
      <c r="EP48" s="6">
        <f t="shared" si="441"/>
        <v>0</v>
      </c>
      <c r="EQ48" s="6">
        <f t="shared" si="441"/>
        <v>0</v>
      </c>
      <c r="ER48" s="6">
        <f t="shared" si="441"/>
        <v>0</v>
      </c>
      <c r="ES48" s="6">
        <f t="shared" si="441"/>
        <v>0</v>
      </c>
      <c r="ET48" s="6">
        <f t="shared" si="441"/>
        <v>0</v>
      </c>
      <c r="EU48" s="6">
        <f t="shared" si="441"/>
        <v>0</v>
      </c>
      <c r="EV48" s="6">
        <f t="shared" si="441"/>
        <v>0</v>
      </c>
      <c r="EW48" s="6">
        <f t="shared" si="441"/>
        <v>0</v>
      </c>
      <c r="EX48" s="8">
        <f>SUM(EN48:EW48)</f>
        <v>0</v>
      </c>
      <c r="FA48" s="47">
        <f t="shared" si="55"/>
        <v>0</v>
      </c>
      <c r="FB48" s="6"/>
      <c r="FC48" s="6"/>
      <c r="FD48" s="6"/>
      <c r="FE48" s="6"/>
      <c r="FF48" s="6"/>
      <c r="FG48" s="6"/>
      <c r="FH48" s="6"/>
      <c r="FI48" s="6"/>
      <c r="FJ48" s="6"/>
      <c r="FK48" s="6"/>
      <c r="FL48" s="8">
        <f>SUM(FB48:FK48)</f>
        <v>0</v>
      </c>
    </row>
    <row r="49" spans="2:168" ht="15" x14ac:dyDescent="0.25">
      <c r="B49" s="511"/>
      <c r="C49" s="422">
        <f t="shared" si="433"/>
        <v>0</v>
      </c>
      <c r="D49" s="422">
        <f>IF(B49="",0,VLOOKUP(B49,Tabeller!$G$77:$I$81,3,FALSE))</f>
        <v>0</v>
      </c>
      <c r="E49" s="422"/>
      <c r="F49" s="422">
        <f t="shared" ref="F49:F50" si="442">IF(C49=0,0,G49*D49)</f>
        <v>0</v>
      </c>
      <c r="G49" s="58">
        <f t="shared" si="434"/>
        <v>0</v>
      </c>
      <c r="H49" s="604"/>
      <c r="I49" s="9"/>
      <c r="J49" s="595"/>
      <c r="K49" s="607"/>
      <c r="L49" s="607"/>
      <c r="M49" s="607"/>
      <c r="N49" s="607"/>
      <c r="O49" s="607"/>
      <c r="P49" s="607"/>
      <c r="Q49" s="607"/>
      <c r="R49" s="607"/>
      <c r="S49" s="607"/>
      <c r="T49" s="607"/>
      <c r="AR49" s="6">
        <f t="shared" si="435"/>
        <v>0</v>
      </c>
      <c r="AS49" s="6">
        <f t="shared" si="435"/>
        <v>0</v>
      </c>
      <c r="AT49" s="6">
        <f t="shared" si="435"/>
        <v>0</v>
      </c>
      <c r="AU49" s="6">
        <f t="shared" si="435"/>
        <v>0</v>
      </c>
      <c r="AV49" s="6">
        <f t="shared" si="435"/>
        <v>0</v>
      </c>
      <c r="AW49" s="6">
        <f t="shared" si="435"/>
        <v>0</v>
      </c>
      <c r="AX49" s="6">
        <f t="shared" si="435"/>
        <v>0</v>
      </c>
      <c r="AY49" s="6">
        <f t="shared" si="435"/>
        <v>0</v>
      </c>
      <c r="AZ49" s="6">
        <f t="shared" si="435"/>
        <v>0</v>
      </c>
      <c r="BA49" s="6">
        <f t="shared" si="435"/>
        <v>0</v>
      </c>
      <c r="CL49" s="47">
        <f>B49</f>
        <v>0</v>
      </c>
      <c r="CM49" s="6">
        <f t="shared" si="436"/>
        <v>0</v>
      </c>
      <c r="CN49" s="6">
        <f t="shared" si="436"/>
        <v>0</v>
      </c>
      <c r="CO49" s="6">
        <f t="shared" si="436"/>
        <v>0</v>
      </c>
      <c r="CP49" s="6">
        <f t="shared" si="436"/>
        <v>0</v>
      </c>
      <c r="CQ49" s="6">
        <f t="shared" si="436"/>
        <v>0</v>
      </c>
      <c r="CR49" s="6">
        <f t="shared" si="436"/>
        <v>0</v>
      </c>
      <c r="CS49" s="6">
        <f t="shared" si="436"/>
        <v>0</v>
      </c>
      <c r="CT49" s="6">
        <f t="shared" si="436"/>
        <v>0</v>
      </c>
      <c r="CU49" s="6">
        <f t="shared" si="436"/>
        <v>0</v>
      </c>
      <c r="CV49" s="6">
        <f t="shared" si="436"/>
        <v>0</v>
      </c>
      <c r="CW49" s="8">
        <f t="shared" ref="CW49:CW50" si="443">SUM(CM49:CV49)</f>
        <v>0</v>
      </c>
      <c r="CZ49" s="47">
        <f t="shared" si="437"/>
        <v>0</v>
      </c>
      <c r="DA49" s="6">
        <f t="shared" si="438"/>
        <v>0</v>
      </c>
      <c r="DB49" s="6">
        <f t="shared" si="438"/>
        <v>0</v>
      </c>
      <c r="DC49" s="6">
        <f t="shared" si="438"/>
        <v>0</v>
      </c>
      <c r="DD49" s="6">
        <f t="shared" si="438"/>
        <v>0</v>
      </c>
      <c r="DE49" s="6">
        <f t="shared" si="438"/>
        <v>0</v>
      </c>
      <c r="DF49" s="6">
        <f t="shared" si="438"/>
        <v>0</v>
      </c>
      <c r="DG49" s="6">
        <f t="shared" si="438"/>
        <v>0</v>
      </c>
      <c r="DH49" s="6">
        <f t="shared" si="438"/>
        <v>0</v>
      </c>
      <c r="DI49" s="6">
        <f t="shared" si="438"/>
        <v>0</v>
      </c>
      <c r="DJ49" s="6">
        <f t="shared" si="438"/>
        <v>0</v>
      </c>
      <c r="DK49" s="8">
        <f t="shared" ref="DK49" si="444">SUM(DA49:DJ49)</f>
        <v>0</v>
      </c>
      <c r="DM49" s="47">
        <f t="shared" si="65"/>
        <v>0</v>
      </c>
      <c r="DN49" s="6">
        <f t="shared" si="439"/>
        <v>0</v>
      </c>
      <c r="DO49" s="6">
        <f t="shared" si="439"/>
        <v>0</v>
      </c>
      <c r="DP49" s="6">
        <f t="shared" si="439"/>
        <v>0</v>
      </c>
      <c r="DQ49" s="6">
        <f t="shared" si="439"/>
        <v>0</v>
      </c>
      <c r="DR49" s="6">
        <f t="shared" si="439"/>
        <v>0</v>
      </c>
      <c r="DS49" s="6">
        <f t="shared" si="439"/>
        <v>0</v>
      </c>
      <c r="DT49" s="6">
        <f t="shared" si="439"/>
        <v>0</v>
      </c>
      <c r="DU49" s="6">
        <f t="shared" si="439"/>
        <v>0</v>
      </c>
      <c r="DV49" s="6">
        <f t="shared" si="439"/>
        <v>0</v>
      </c>
      <c r="DW49" s="6">
        <f t="shared" si="439"/>
        <v>0</v>
      </c>
      <c r="DX49" s="8">
        <f t="shared" ref="DX49" si="445">SUM(DN49:DW49)</f>
        <v>0</v>
      </c>
      <c r="DZ49" s="47">
        <f t="shared" si="67"/>
        <v>0</v>
      </c>
      <c r="EA49" s="6">
        <f t="shared" si="440"/>
        <v>0</v>
      </c>
      <c r="EB49" s="6">
        <f t="shared" si="440"/>
        <v>0</v>
      </c>
      <c r="EC49" s="6">
        <f t="shared" si="440"/>
        <v>0</v>
      </c>
      <c r="ED49" s="6">
        <f t="shared" si="440"/>
        <v>0</v>
      </c>
      <c r="EE49" s="6">
        <f t="shared" si="440"/>
        <v>0</v>
      </c>
      <c r="EF49" s="6">
        <f t="shared" si="440"/>
        <v>0</v>
      </c>
      <c r="EG49" s="6">
        <f t="shared" si="440"/>
        <v>0</v>
      </c>
      <c r="EH49" s="6">
        <f t="shared" si="440"/>
        <v>0</v>
      </c>
      <c r="EI49" s="6">
        <f t="shared" si="440"/>
        <v>0</v>
      </c>
      <c r="EJ49" s="6">
        <f t="shared" si="440"/>
        <v>0</v>
      </c>
      <c r="EK49" s="8">
        <f t="shared" ref="EK49" si="446">SUM(EA49:EJ49)</f>
        <v>0</v>
      </c>
      <c r="EM49" s="47">
        <f t="shared" si="69"/>
        <v>0</v>
      </c>
      <c r="EN49" s="6">
        <f t="shared" si="441"/>
        <v>0</v>
      </c>
      <c r="EO49" s="6">
        <f t="shared" si="441"/>
        <v>0</v>
      </c>
      <c r="EP49" s="6">
        <f t="shared" si="441"/>
        <v>0</v>
      </c>
      <c r="EQ49" s="6">
        <f t="shared" si="441"/>
        <v>0</v>
      </c>
      <c r="ER49" s="6">
        <f t="shared" si="441"/>
        <v>0</v>
      </c>
      <c r="ES49" s="6">
        <f t="shared" si="441"/>
        <v>0</v>
      </c>
      <c r="ET49" s="6">
        <f t="shared" si="441"/>
        <v>0</v>
      </c>
      <c r="EU49" s="6">
        <f t="shared" si="441"/>
        <v>0</v>
      </c>
      <c r="EV49" s="6">
        <f t="shared" si="441"/>
        <v>0</v>
      </c>
      <c r="EW49" s="6">
        <f t="shared" si="441"/>
        <v>0</v>
      </c>
      <c r="EX49" s="8">
        <f t="shared" ref="EX49" si="447">SUM(EN49:EW49)</f>
        <v>0</v>
      </c>
      <c r="FA49" s="47">
        <f t="shared" si="55"/>
        <v>0</v>
      </c>
      <c r="FB49" s="6"/>
      <c r="FC49" s="6"/>
      <c r="FD49" s="6"/>
      <c r="FE49" s="6"/>
      <c r="FF49" s="6"/>
      <c r="FG49" s="6"/>
      <c r="FH49" s="6"/>
      <c r="FI49" s="6"/>
      <c r="FJ49" s="6"/>
      <c r="FK49" s="6"/>
      <c r="FL49" s="8">
        <f t="shared" ref="FL49" si="448">SUM(FB49:FK49)</f>
        <v>0</v>
      </c>
    </row>
    <row r="50" spans="2:168" ht="15" x14ac:dyDescent="0.25">
      <c r="B50" s="511"/>
      <c r="C50" s="422">
        <f t="shared" si="433"/>
        <v>0</v>
      </c>
      <c r="D50" s="422">
        <f>IF(B50="",0,VLOOKUP(B50,Tabeller!$G$77:$I$81,3,FALSE))</f>
        <v>0</v>
      </c>
      <c r="E50" s="422"/>
      <c r="F50" s="422">
        <f t="shared" si="442"/>
        <v>0</v>
      </c>
      <c r="G50" s="58">
        <f t="shared" si="434"/>
        <v>0</v>
      </c>
      <c r="H50" s="604"/>
      <c r="I50" s="10"/>
      <c r="J50" s="595"/>
      <c r="K50" s="607"/>
      <c r="L50" s="607"/>
      <c r="M50" s="607"/>
      <c r="N50" s="607"/>
      <c r="O50" s="607"/>
      <c r="P50" s="607"/>
      <c r="Q50" s="607"/>
      <c r="R50" s="607"/>
      <c r="S50" s="607"/>
      <c r="T50" s="607"/>
      <c r="AJ50" s="22" t="s">
        <v>106</v>
      </c>
      <c r="AR50" s="6">
        <f t="shared" si="435"/>
        <v>0</v>
      </c>
      <c r="AS50" s="6">
        <f t="shared" si="435"/>
        <v>0</v>
      </c>
      <c r="AT50" s="6">
        <f t="shared" si="435"/>
        <v>0</v>
      </c>
      <c r="AU50" s="6">
        <f t="shared" si="435"/>
        <v>0</v>
      </c>
      <c r="AV50" s="6">
        <f t="shared" si="435"/>
        <v>0</v>
      </c>
      <c r="AW50" s="6">
        <f t="shared" si="435"/>
        <v>0</v>
      </c>
      <c r="AX50" s="6">
        <f t="shared" si="435"/>
        <v>0</v>
      </c>
      <c r="AY50" s="6">
        <f t="shared" si="435"/>
        <v>0</v>
      </c>
      <c r="AZ50" s="6">
        <f t="shared" si="435"/>
        <v>0</v>
      </c>
      <c r="BA50" s="6">
        <f t="shared" si="435"/>
        <v>0</v>
      </c>
      <c r="CB50" s="30"/>
      <c r="CL50" s="47">
        <f>B50</f>
        <v>0</v>
      </c>
      <c r="CM50" s="6">
        <f t="shared" si="436"/>
        <v>0</v>
      </c>
      <c r="CN50" s="6">
        <f t="shared" si="436"/>
        <v>0</v>
      </c>
      <c r="CO50" s="6">
        <f t="shared" si="436"/>
        <v>0</v>
      </c>
      <c r="CP50" s="6">
        <f t="shared" si="436"/>
        <v>0</v>
      </c>
      <c r="CQ50" s="6">
        <f t="shared" si="436"/>
        <v>0</v>
      </c>
      <c r="CR50" s="6">
        <f t="shared" si="436"/>
        <v>0</v>
      </c>
      <c r="CS50" s="6">
        <f t="shared" si="436"/>
        <v>0</v>
      </c>
      <c r="CT50" s="6">
        <f t="shared" si="436"/>
        <v>0</v>
      </c>
      <c r="CU50" s="6">
        <f t="shared" si="436"/>
        <v>0</v>
      </c>
      <c r="CV50" s="6">
        <f t="shared" si="436"/>
        <v>0</v>
      </c>
      <c r="CW50" s="8">
        <f t="shared" si="443"/>
        <v>0</v>
      </c>
      <c r="CZ50" s="47">
        <f t="shared" si="437"/>
        <v>0</v>
      </c>
      <c r="DA50" s="6">
        <f t="shared" si="438"/>
        <v>0</v>
      </c>
      <c r="DB50" s="6">
        <f t="shared" si="438"/>
        <v>0</v>
      </c>
      <c r="DC50" s="6">
        <f t="shared" si="438"/>
        <v>0</v>
      </c>
      <c r="DD50" s="6">
        <f t="shared" si="438"/>
        <v>0</v>
      </c>
      <c r="DE50" s="6">
        <f t="shared" si="438"/>
        <v>0</v>
      </c>
      <c r="DF50" s="6">
        <f t="shared" si="438"/>
        <v>0</v>
      </c>
      <c r="DG50" s="6">
        <f t="shared" si="438"/>
        <v>0</v>
      </c>
      <c r="DH50" s="6">
        <f t="shared" si="438"/>
        <v>0</v>
      </c>
      <c r="DI50" s="6">
        <f t="shared" si="438"/>
        <v>0</v>
      </c>
      <c r="DJ50" s="6">
        <f t="shared" si="438"/>
        <v>0</v>
      </c>
      <c r="DK50" s="8">
        <f t="shared" ref="DK50" si="449">SUM(DA50:DJ50)</f>
        <v>0</v>
      </c>
      <c r="DM50" s="47">
        <f t="shared" si="65"/>
        <v>0</v>
      </c>
      <c r="DN50" s="6">
        <f t="shared" si="439"/>
        <v>0</v>
      </c>
      <c r="DO50" s="6">
        <f t="shared" si="439"/>
        <v>0</v>
      </c>
      <c r="DP50" s="6">
        <f t="shared" si="439"/>
        <v>0</v>
      </c>
      <c r="DQ50" s="6">
        <f t="shared" si="439"/>
        <v>0</v>
      </c>
      <c r="DR50" s="6">
        <f t="shared" si="439"/>
        <v>0</v>
      </c>
      <c r="DS50" s="6">
        <f t="shared" si="439"/>
        <v>0</v>
      </c>
      <c r="DT50" s="6">
        <f t="shared" si="439"/>
        <v>0</v>
      </c>
      <c r="DU50" s="6">
        <f t="shared" si="439"/>
        <v>0</v>
      </c>
      <c r="DV50" s="6">
        <f t="shared" si="439"/>
        <v>0</v>
      </c>
      <c r="DW50" s="6">
        <f t="shared" si="439"/>
        <v>0</v>
      </c>
      <c r="DX50" s="8">
        <f t="shared" ref="DX50" si="450">SUM(DN50:DW50)</f>
        <v>0</v>
      </c>
      <c r="DZ50" s="47">
        <f t="shared" si="67"/>
        <v>0</v>
      </c>
      <c r="EA50" s="6">
        <f t="shared" si="440"/>
        <v>0</v>
      </c>
      <c r="EB50" s="6">
        <f t="shared" si="440"/>
        <v>0</v>
      </c>
      <c r="EC50" s="6">
        <f t="shared" si="440"/>
        <v>0</v>
      </c>
      <c r="ED50" s="6">
        <f t="shared" si="440"/>
        <v>0</v>
      </c>
      <c r="EE50" s="6">
        <f t="shared" si="440"/>
        <v>0</v>
      </c>
      <c r="EF50" s="6">
        <f t="shared" si="440"/>
        <v>0</v>
      </c>
      <c r="EG50" s="6">
        <f t="shared" si="440"/>
        <v>0</v>
      </c>
      <c r="EH50" s="6">
        <f t="shared" si="440"/>
        <v>0</v>
      </c>
      <c r="EI50" s="6">
        <f t="shared" si="440"/>
        <v>0</v>
      </c>
      <c r="EJ50" s="6">
        <f t="shared" si="440"/>
        <v>0</v>
      </c>
      <c r="EK50" s="8">
        <f t="shared" ref="EK50" si="451">SUM(EA50:EJ50)</f>
        <v>0</v>
      </c>
      <c r="EM50" s="47">
        <f t="shared" si="69"/>
        <v>0</v>
      </c>
      <c r="EN50" s="6">
        <f t="shared" si="441"/>
        <v>0</v>
      </c>
      <c r="EO50" s="6">
        <f t="shared" si="441"/>
        <v>0</v>
      </c>
      <c r="EP50" s="6">
        <f t="shared" si="441"/>
        <v>0</v>
      </c>
      <c r="EQ50" s="6">
        <f t="shared" si="441"/>
        <v>0</v>
      </c>
      <c r="ER50" s="6">
        <f t="shared" si="441"/>
        <v>0</v>
      </c>
      <c r="ES50" s="6">
        <f t="shared" si="441"/>
        <v>0</v>
      </c>
      <c r="ET50" s="6">
        <f t="shared" si="441"/>
        <v>0</v>
      </c>
      <c r="EU50" s="6">
        <f t="shared" si="441"/>
        <v>0</v>
      </c>
      <c r="EV50" s="6">
        <f t="shared" si="441"/>
        <v>0</v>
      </c>
      <c r="EW50" s="6">
        <f t="shared" si="441"/>
        <v>0</v>
      </c>
      <c r="EX50" s="8">
        <f t="shared" ref="EX50" si="452">SUM(EN50:EW50)</f>
        <v>0</v>
      </c>
      <c r="FA50" s="47">
        <f t="shared" si="55"/>
        <v>0</v>
      </c>
      <c r="FB50" s="6"/>
      <c r="FC50" s="6"/>
      <c r="FD50" s="6"/>
      <c r="FE50" s="6"/>
      <c r="FF50" s="6"/>
      <c r="FG50" s="6"/>
      <c r="FH50" s="6"/>
      <c r="FI50" s="6"/>
      <c r="FJ50" s="6"/>
      <c r="FK50" s="6"/>
      <c r="FL50" s="8">
        <f t="shared" ref="FL50" si="453">SUM(FB50:FK50)</f>
        <v>0</v>
      </c>
    </row>
    <row r="51" spans="2:168" ht="15" x14ac:dyDescent="0.25">
      <c r="B51" s="511"/>
      <c r="C51" s="422">
        <f t="shared" ref="C51" si="454">CW51</f>
        <v>0</v>
      </c>
      <c r="D51" s="422">
        <f>IF(B51="",0,VLOOKUP(B51,Tabeller!$G$77:$I$81,3,FALSE))</f>
        <v>0</v>
      </c>
      <c r="E51" s="422"/>
      <c r="F51" s="422">
        <f t="shared" ref="F51" si="455">IF(C51=0,0,G51*D51)</f>
        <v>0</v>
      </c>
      <c r="G51" s="58">
        <f t="shared" ref="G51" si="456">SUM(K51:T51)</f>
        <v>0</v>
      </c>
      <c r="H51" s="604"/>
      <c r="I51" s="10"/>
      <c r="J51" s="595"/>
      <c r="K51" s="607"/>
      <c r="L51" s="607"/>
      <c r="M51" s="607"/>
      <c r="N51" s="607"/>
      <c r="O51" s="607"/>
      <c r="P51" s="607"/>
      <c r="Q51" s="607"/>
      <c r="R51" s="607"/>
      <c r="S51" s="607"/>
      <c r="T51" s="607"/>
      <c r="AJ51" s="22" t="s">
        <v>106</v>
      </c>
      <c r="AR51" s="6">
        <f t="shared" si="435"/>
        <v>0</v>
      </c>
      <c r="AS51" s="6">
        <f t="shared" si="435"/>
        <v>0</v>
      </c>
      <c r="AT51" s="6">
        <f t="shared" si="435"/>
        <v>0</v>
      </c>
      <c r="AU51" s="6">
        <f t="shared" si="435"/>
        <v>0</v>
      </c>
      <c r="AV51" s="6">
        <f t="shared" si="435"/>
        <v>0</v>
      </c>
      <c r="AW51" s="6">
        <f t="shared" si="435"/>
        <v>0</v>
      </c>
      <c r="AX51" s="6">
        <f t="shared" si="435"/>
        <v>0</v>
      </c>
      <c r="AY51" s="6">
        <f t="shared" si="435"/>
        <v>0</v>
      </c>
      <c r="AZ51" s="6">
        <f t="shared" si="435"/>
        <v>0</v>
      </c>
      <c r="BA51" s="6">
        <f t="shared" si="435"/>
        <v>0</v>
      </c>
      <c r="CB51" s="30"/>
      <c r="CL51" s="47">
        <f>B51</f>
        <v>0</v>
      </c>
      <c r="CM51" s="6">
        <f t="shared" ref="CM51" si="457">-AR51</f>
        <v>0</v>
      </c>
      <c r="CN51" s="6">
        <f t="shared" ref="CN51" si="458">-AS51</f>
        <v>0</v>
      </c>
      <c r="CO51" s="6">
        <f t="shared" ref="CO51" si="459">-AT51</f>
        <v>0</v>
      </c>
      <c r="CP51" s="6">
        <f t="shared" ref="CP51" si="460">-AU51</f>
        <v>0</v>
      </c>
      <c r="CQ51" s="6">
        <f t="shared" ref="CQ51" si="461">-AV51</f>
        <v>0</v>
      </c>
      <c r="CR51" s="6">
        <f t="shared" ref="CR51" si="462">-AW51</f>
        <v>0</v>
      </c>
      <c r="CS51" s="6">
        <f t="shared" ref="CS51" si="463">-AX51</f>
        <v>0</v>
      </c>
      <c r="CT51" s="6">
        <f t="shared" ref="CT51" si="464">-AY51</f>
        <v>0</v>
      </c>
      <c r="CU51" s="6">
        <f t="shared" ref="CU51" si="465">-AZ51</f>
        <v>0</v>
      </c>
      <c r="CV51" s="6">
        <f t="shared" ref="CV51" si="466">-BA51</f>
        <v>0</v>
      </c>
      <c r="CW51" s="8">
        <f t="shared" ref="CW51" si="467">SUM(CM51:CV51)</f>
        <v>0</v>
      </c>
      <c r="CZ51" s="47">
        <f t="shared" ref="CZ51" si="468">CL51</f>
        <v>0</v>
      </c>
      <c r="DA51" s="6">
        <f t="shared" ref="DA51" si="469">IF($H51="NFR",CM51,0)</f>
        <v>0</v>
      </c>
      <c r="DB51" s="6">
        <f t="shared" ref="DB51" si="470">IF($H51="NFR",CN51,0)</f>
        <v>0</v>
      </c>
      <c r="DC51" s="6">
        <f t="shared" ref="DC51" si="471">IF($H51="NFR",CO51,0)</f>
        <v>0</v>
      </c>
      <c r="DD51" s="6">
        <f t="shared" ref="DD51" si="472">IF($H51="NFR",CP51,0)</f>
        <v>0</v>
      </c>
      <c r="DE51" s="6">
        <f t="shared" ref="DE51" si="473">IF($H51="NFR",CQ51,0)</f>
        <v>0</v>
      </c>
      <c r="DF51" s="6">
        <f t="shared" ref="DF51" si="474">IF($H51="NFR",CR51,0)</f>
        <v>0</v>
      </c>
      <c r="DG51" s="6">
        <f t="shared" ref="DG51" si="475">IF($H51="NFR",CS51,0)</f>
        <v>0</v>
      </c>
      <c r="DH51" s="6">
        <f t="shared" ref="DH51" si="476">IF($H51="NFR",CT51,0)</f>
        <v>0</v>
      </c>
      <c r="DI51" s="6">
        <f t="shared" ref="DI51" si="477">IF($H51="NFR",CU51,0)</f>
        <v>0</v>
      </c>
      <c r="DJ51" s="6">
        <f t="shared" ref="DJ51" si="478">IF($H51="NFR",CV51,0)</f>
        <v>0</v>
      </c>
      <c r="DK51" s="8">
        <f t="shared" ref="DK51" si="479">SUM(DA51:DJ51)</f>
        <v>0</v>
      </c>
      <c r="DM51" s="47">
        <f t="shared" ref="DM51" si="480">CZ51</f>
        <v>0</v>
      </c>
      <c r="DN51" s="6">
        <f t="shared" si="439"/>
        <v>0</v>
      </c>
      <c r="DO51" s="6">
        <f t="shared" si="439"/>
        <v>0</v>
      </c>
      <c r="DP51" s="6">
        <f t="shared" si="439"/>
        <v>0</v>
      </c>
      <c r="DQ51" s="6">
        <f t="shared" si="439"/>
        <v>0</v>
      </c>
      <c r="DR51" s="6">
        <f t="shared" si="439"/>
        <v>0</v>
      </c>
      <c r="DS51" s="6">
        <f t="shared" si="439"/>
        <v>0</v>
      </c>
      <c r="DT51" s="6">
        <f t="shared" si="439"/>
        <v>0</v>
      </c>
      <c r="DU51" s="6">
        <f t="shared" si="439"/>
        <v>0</v>
      </c>
      <c r="DV51" s="6">
        <f t="shared" si="439"/>
        <v>0</v>
      </c>
      <c r="DW51" s="6">
        <f t="shared" si="439"/>
        <v>0</v>
      </c>
      <c r="DX51" s="8">
        <f t="shared" ref="DX51" si="481">SUM(DN51:DW51)</f>
        <v>0</v>
      </c>
      <c r="DZ51" s="47">
        <f t="shared" ref="DZ51" si="482">DM51</f>
        <v>0</v>
      </c>
      <c r="EA51" s="6">
        <f t="shared" si="440"/>
        <v>0</v>
      </c>
      <c r="EB51" s="6">
        <f t="shared" si="440"/>
        <v>0</v>
      </c>
      <c r="EC51" s="6">
        <f t="shared" si="440"/>
        <v>0</v>
      </c>
      <c r="ED51" s="6">
        <f t="shared" si="440"/>
        <v>0</v>
      </c>
      <c r="EE51" s="6">
        <f t="shared" si="440"/>
        <v>0</v>
      </c>
      <c r="EF51" s="6">
        <f t="shared" si="440"/>
        <v>0</v>
      </c>
      <c r="EG51" s="6">
        <f t="shared" si="440"/>
        <v>0</v>
      </c>
      <c r="EH51" s="6">
        <f t="shared" si="440"/>
        <v>0</v>
      </c>
      <c r="EI51" s="6">
        <f t="shared" si="440"/>
        <v>0</v>
      </c>
      <c r="EJ51" s="6">
        <f t="shared" si="440"/>
        <v>0</v>
      </c>
      <c r="EK51" s="8">
        <f t="shared" ref="EK51" si="483">SUM(EA51:EJ51)</f>
        <v>0</v>
      </c>
      <c r="EM51" s="47">
        <f t="shared" ref="EM51" si="484">DZ51</f>
        <v>0</v>
      </c>
      <c r="EN51" s="6">
        <f t="shared" si="441"/>
        <v>0</v>
      </c>
      <c r="EO51" s="6">
        <f t="shared" si="441"/>
        <v>0</v>
      </c>
      <c r="EP51" s="6">
        <f t="shared" si="441"/>
        <v>0</v>
      </c>
      <c r="EQ51" s="6">
        <f t="shared" si="441"/>
        <v>0</v>
      </c>
      <c r="ER51" s="6">
        <f t="shared" si="441"/>
        <v>0</v>
      </c>
      <c r="ES51" s="6">
        <f t="shared" si="441"/>
        <v>0</v>
      </c>
      <c r="ET51" s="6">
        <f t="shared" si="441"/>
        <v>0</v>
      </c>
      <c r="EU51" s="6">
        <f t="shared" si="441"/>
        <v>0</v>
      </c>
      <c r="EV51" s="6">
        <f t="shared" si="441"/>
        <v>0</v>
      </c>
      <c r="EW51" s="6">
        <f t="shared" si="441"/>
        <v>0</v>
      </c>
      <c r="EX51" s="8">
        <f t="shared" ref="EX51" si="485">SUM(EN51:EW51)</f>
        <v>0</v>
      </c>
      <c r="FA51" s="47">
        <f t="shared" ref="FA51" si="486">EM51</f>
        <v>0</v>
      </c>
      <c r="FB51" s="6"/>
      <c r="FC51" s="6"/>
      <c r="FD51" s="6"/>
      <c r="FE51" s="6"/>
      <c r="FF51" s="6"/>
      <c r="FG51" s="6"/>
      <c r="FH51" s="6"/>
      <c r="FI51" s="6"/>
      <c r="FJ51" s="6"/>
      <c r="FK51" s="6"/>
      <c r="FL51" s="8">
        <f t="shared" ref="FL51" si="487">SUM(FB51:FK51)</f>
        <v>0</v>
      </c>
    </row>
    <row r="52" spans="2:168" ht="15" x14ac:dyDescent="0.25">
      <c r="B52" s="12" t="s">
        <v>107</v>
      </c>
      <c r="C52" s="16">
        <f>SUM(C48:C51)</f>
        <v>0</v>
      </c>
      <c r="D52" s="16">
        <f>SUM(D48:D51)</f>
        <v>0</v>
      </c>
      <c r="E52" s="16"/>
      <c r="F52" s="16">
        <f>SUM(F48:F51)</f>
        <v>0</v>
      </c>
      <c r="G52" s="56">
        <f>SUM(G48:G51)</f>
        <v>0</v>
      </c>
      <c r="H52" s="12"/>
      <c r="I52" s="12"/>
      <c r="J52" s="13"/>
      <c r="K52" s="56">
        <f t="shared" ref="K52:T52" si="488">SUM(K48:K51)</f>
        <v>0</v>
      </c>
      <c r="L52" s="56">
        <f t="shared" si="488"/>
        <v>0</v>
      </c>
      <c r="M52" s="56">
        <f t="shared" si="488"/>
        <v>0</v>
      </c>
      <c r="N52" s="56">
        <f t="shared" si="488"/>
        <v>0</v>
      </c>
      <c r="O52" s="56">
        <f t="shared" si="488"/>
        <v>0</v>
      </c>
      <c r="P52" s="56">
        <f t="shared" si="488"/>
        <v>0</v>
      </c>
      <c r="Q52" s="56">
        <f t="shared" si="488"/>
        <v>0</v>
      </c>
      <c r="R52" s="56">
        <f t="shared" si="488"/>
        <v>0</v>
      </c>
      <c r="S52" s="56">
        <f t="shared" si="488"/>
        <v>0</v>
      </c>
      <c r="T52" s="56">
        <f t="shared" si="488"/>
        <v>0</v>
      </c>
      <c r="AJ52" s="22" t="s">
        <v>108</v>
      </c>
      <c r="AR52" s="8">
        <f t="shared" ref="AR52:BA52" si="489">SUM(AR48:AR51)</f>
        <v>0</v>
      </c>
      <c r="AS52" s="8">
        <f t="shared" si="489"/>
        <v>0</v>
      </c>
      <c r="AT52" s="8">
        <f t="shared" si="489"/>
        <v>0</v>
      </c>
      <c r="AU52" s="8">
        <f t="shared" si="489"/>
        <v>0</v>
      </c>
      <c r="AV52" s="8">
        <f t="shared" si="489"/>
        <v>0</v>
      </c>
      <c r="AW52" s="8">
        <f t="shared" si="489"/>
        <v>0</v>
      </c>
      <c r="AX52" s="8">
        <f t="shared" si="489"/>
        <v>0</v>
      </c>
      <c r="AY52" s="8">
        <f t="shared" si="489"/>
        <v>0</v>
      </c>
      <c r="AZ52" s="8">
        <f t="shared" si="489"/>
        <v>0</v>
      </c>
      <c r="BA52" s="8">
        <f t="shared" si="489"/>
        <v>0</v>
      </c>
      <c r="BY52" s="30"/>
      <c r="CB52" s="30"/>
      <c r="CK52" s="30"/>
      <c r="CM52" s="8">
        <f t="shared" ref="CM52:CW52" si="490">SUM(CM48:CM51)</f>
        <v>0</v>
      </c>
      <c r="CN52" s="8">
        <f t="shared" si="490"/>
        <v>0</v>
      </c>
      <c r="CO52" s="8">
        <f t="shared" si="490"/>
        <v>0</v>
      </c>
      <c r="CP52" s="8">
        <f t="shared" si="490"/>
        <v>0</v>
      </c>
      <c r="CQ52" s="8">
        <f t="shared" si="490"/>
        <v>0</v>
      </c>
      <c r="CR52" s="8">
        <f t="shared" si="490"/>
        <v>0</v>
      </c>
      <c r="CS52" s="8">
        <f t="shared" si="490"/>
        <v>0</v>
      </c>
      <c r="CT52" s="8">
        <f t="shared" si="490"/>
        <v>0</v>
      </c>
      <c r="CU52" s="8">
        <f t="shared" si="490"/>
        <v>0</v>
      </c>
      <c r="CV52" s="8">
        <f t="shared" si="490"/>
        <v>0</v>
      </c>
      <c r="CW52" s="8">
        <f t="shared" si="490"/>
        <v>0</v>
      </c>
      <c r="CZ52" s="47"/>
      <c r="DA52" s="8">
        <f t="shared" ref="DA52:DK52" si="491">SUM(DA48:DA51)</f>
        <v>0</v>
      </c>
      <c r="DB52" s="8">
        <f t="shared" si="491"/>
        <v>0</v>
      </c>
      <c r="DC52" s="8">
        <f t="shared" si="491"/>
        <v>0</v>
      </c>
      <c r="DD52" s="8">
        <f t="shared" si="491"/>
        <v>0</v>
      </c>
      <c r="DE52" s="8">
        <f t="shared" si="491"/>
        <v>0</v>
      </c>
      <c r="DF52" s="8">
        <f t="shared" si="491"/>
        <v>0</v>
      </c>
      <c r="DG52" s="8">
        <f t="shared" si="491"/>
        <v>0</v>
      </c>
      <c r="DH52" s="8">
        <f t="shared" si="491"/>
        <v>0</v>
      </c>
      <c r="DI52" s="8">
        <f t="shared" si="491"/>
        <v>0</v>
      </c>
      <c r="DJ52" s="8">
        <f t="shared" si="491"/>
        <v>0</v>
      </c>
      <c r="DK52" s="8">
        <f t="shared" si="491"/>
        <v>0</v>
      </c>
      <c r="DM52" s="47">
        <f t="shared" si="65"/>
        <v>0</v>
      </c>
      <c r="DN52" s="8">
        <f t="shared" ref="DN52:DX52" si="492">SUM(DN48:DN51)</f>
        <v>0</v>
      </c>
      <c r="DO52" s="8">
        <f t="shared" si="492"/>
        <v>0</v>
      </c>
      <c r="DP52" s="8">
        <f t="shared" si="492"/>
        <v>0</v>
      </c>
      <c r="DQ52" s="8">
        <f t="shared" si="492"/>
        <v>0</v>
      </c>
      <c r="DR52" s="8">
        <f t="shared" si="492"/>
        <v>0</v>
      </c>
      <c r="DS52" s="8">
        <f t="shared" si="492"/>
        <v>0</v>
      </c>
      <c r="DT52" s="8">
        <f t="shared" si="492"/>
        <v>0</v>
      </c>
      <c r="DU52" s="8">
        <f t="shared" si="492"/>
        <v>0</v>
      </c>
      <c r="DV52" s="8">
        <f t="shared" si="492"/>
        <v>0</v>
      </c>
      <c r="DW52" s="8">
        <f t="shared" si="492"/>
        <v>0</v>
      </c>
      <c r="DX52" s="8">
        <f t="shared" si="492"/>
        <v>0</v>
      </c>
      <c r="DZ52" s="47">
        <f t="shared" si="67"/>
        <v>0</v>
      </c>
      <c r="EA52" s="8">
        <f t="shared" ref="EA52:EK52" si="493">SUM(EA48:EA51)</f>
        <v>0</v>
      </c>
      <c r="EB52" s="8">
        <f t="shared" si="493"/>
        <v>0</v>
      </c>
      <c r="EC52" s="8">
        <f t="shared" si="493"/>
        <v>0</v>
      </c>
      <c r="ED52" s="8">
        <f t="shared" si="493"/>
        <v>0</v>
      </c>
      <c r="EE52" s="8">
        <f t="shared" si="493"/>
        <v>0</v>
      </c>
      <c r="EF52" s="8">
        <f t="shared" si="493"/>
        <v>0</v>
      </c>
      <c r="EG52" s="8">
        <f t="shared" si="493"/>
        <v>0</v>
      </c>
      <c r="EH52" s="8">
        <f t="shared" si="493"/>
        <v>0</v>
      </c>
      <c r="EI52" s="8">
        <f t="shared" si="493"/>
        <v>0</v>
      </c>
      <c r="EJ52" s="8">
        <f t="shared" si="493"/>
        <v>0</v>
      </c>
      <c r="EK52" s="8">
        <f t="shared" si="493"/>
        <v>0</v>
      </c>
      <c r="EM52" s="47">
        <f t="shared" si="69"/>
        <v>0</v>
      </c>
      <c r="EN52" s="8">
        <f t="shared" ref="EN52:EX52" si="494">SUM(EN48:EN51)</f>
        <v>0</v>
      </c>
      <c r="EO52" s="8">
        <f t="shared" si="494"/>
        <v>0</v>
      </c>
      <c r="EP52" s="8">
        <f t="shared" si="494"/>
        <v>0</v>
      </c>
      <c r="EQ52" s="8">
        <f t="shared" si="494"/>
        <v>0</v>
      </c>
      <c r="ER52" s="8">
        <f t="shared" si="494"/>
        <v>0</v>
      </c>
      <c r="ES52" s="8">
        <f t="shared" si="494"/>
        <v>0</v>
      </c>
      <c r="ET52" s="8">
        <f t="shared" si="494"/>
        <v>0</v>
      </c>
      <c r="EU52" s="8">
        <f t="shared" si="494"/>
        <v>0</v>
      </c>
      <c r="EV52" s="8">
        <f t="shared" si="494"/>
        <v>0</v>
      </c>
      <c r="EW52" s="8">
        <f t="shared" si="494"/>
        <v>0</v>
      </c>
      <c r="EX52" s="8">
        <f t="shared" si="494"/>
        <v>0</v>
      </c>
      <c r="FA52" s="47">
        <f t="shared" si="55"/>
        <v>0</v>
      </c>
      <c r="FB52" s="8">
        <f t="shared" ref="FB52:FL52" si="495">SUM(FB48:FB51)</f>
        <v>0</v>
      </c>
      <c r="FC52" s="8">
        <f t="shared" si="495"/>
        <v>0</v>
      </c>
      <c r="FD52" s="8">
        <f t="shared" si="495"/>
        <v>0</v>
      </c>
      <c r="FE52" s="8">
        <f t="shared" si="495"/>
        <v>0</v>
      </c>
      <c r="FF52" s="8">
        <f t="shared" si="495"/>
        <v>0</v>
      </c>
      <c r="FG52" s="8">
        <f t="shared" si="495"/>
        <v>0</v>
      </c>
      <c r="FH52" s="8">
        <f t="shared" si="495"/>
        <v>0</v>
      </c>
      <c r="FI52" s="8">
        <f t="shared" si="495"/>
        <v>0</v>
      </c>
      <c r="FJ52" s="8">
        <f t="shared" si="495"/>
        <v>0</v>
      </c>
      <c r="FK52" s="8">
        <f t="shared" si="495"/>
        <v>0</v>
      </c>
      <c r="FL52" s="8">
        <f t="shared" si="495"/>
        <v>0</v>
      </c>
    </row>
    <row r="53" spans="2:168" ht="21" x14ac:dyDescent="0.35">
      <c r="B53" s="28"/>
      <c r="H53" s="24"/>
      <c r="I53" s="24"/>
      <c r="J53" s="24"/>
      <c r="K53" s="29"/>
      <c r="CB53" s="30"/>
      <c r="CZ53" s="47"/>
      <c r="DM53" s="47">
        <f t="shared" si="65"/>
        <v>0</v>
      </c>
      <c r="DZ53" s="47">
        <f t="shared" si="67"/>
        <v>0</v>
      </c>
      <c r="EM53" s="47">
        <f t="shared" si="69"/>
        <v>0</v>
      </c>
      <c r="FA53" s="47">
        <f t="shared" si="55"/>
        <v>0</v>
      </c>
    </row>
    <row r="54" spans="2:168" ht="15" x14ac:dyDescent="0.25">
      <c r="B54" s="274" t="s">
        <v>109</v>
      </c>
      <c r="C54" s="276" t="s">
        <v>69</v>
      </c>
      <c r="D54" s="276"/>
      <c r="E54" s="276"/>
      <c r="F54" s="276" t="s">
        <v>84</v>
      </c>
      <c r="G54" s="276"/>
      <c r="H54" s="274" t="s">
        <v>72</v>
      </c>
      <c r="I54" s="274"/>
      <c r="J54" s="274" t="s">
        <v>103</v>
      </c>
      <c r="K54" s="275">
        <f t="shared" ref="K54:T54" si="496">K47</f>
        <v>2025</v>
      </c>
      <c r="L54" s="275">
        <f t="shared" si="496"/>
        <v>2026</v>
      </c>
      <c r="M54" s="275">
        <f t="shared" si="496"/>
        <v>2027</v>
      </c>
      <c r="N54" s="275">
        <f t="shared" si="496"/>
        <v>2028</v>
      </c>
      <c r="O54" s="275">
        <f t="shared" si="496"/>
        <v>2029</v>
      </c>
      <c r="P54" s="275">
        <f t="shared" si="496"/>
        <v>2030</v>
      </c>
      <c r="Q54" s="275">
        <f t="shared" si="496"/>
        <v>2031</v>
      </c>
      <c r="R54" s="275">
        <f t="shared" si="496"/>
        <v>2032</v>
      </c>
      <c r="S54" s="275">
        <f t="shared" si="496"/>
        <v>2033</v>
      </c>
      <c r="T54" s="275">
        <f t="shared" si="496"/>
        <v>2034</v>
      </c>
      <c r="AR54" s="8">
        <f t="shared" ref="AR54:AR62" si="497">K54</f>
        <v>2025</v>
      </c>
      <c r="AS54" s="8">
        <f t="shared" ref="AS54:AS62" si="498">L54</f>
        <v>2026</v>
      </c>
      <c r="AT54" s="8">
        <f t="shared" ref="AT54:AT62" si="499">M54</f>
        <v>2027</v>
      </c>
      <c r="AU54" s="8">
        <f t="shared" ref="AU54:AU62" si="500">N54</f>
        <v>2028</v>
      </c>
      <c r="AV54" s="8">
        <f t="shared" ref="AV54:AV62" si="501">O54</f>
        <v>2029</v>
      </c>
      <c r="AW54" s="8">
        <f t="shared" ref="AW54:AW62" si="502">P54</f>
        <v>2030</v>
      </c>
      <c r="AX54" s="8">
        <f t="shared" ref="AX54:AX62" si="503">Q54</f>
        <v>2031</v>
      </c>
      <c r="AY54" s="8">
        <f t="shared" ref="AY54:AY62" si="504">R54</f>
        <v>2032</v>
      </c>
      <c r="AZ54" s="8">
        <f t="shared" ref="AZ54:AZ62" si="505">S54</f>
        <v>2033</v>
      </c>
      <c r="BA54" s="8">
        <f t="shared" ref="BA54:BA62" si="506">T54</f>
        <v>2034</v>
      </c>
      <c r="CB54" s="30"/>
      <c r="CM54" s="30">
        <f>AR54</f>
        <v>2025</v>
      </c>
      <c r="CN54" s="30">
        <f t="shared" ref="CN54:CV54" si="507">AS54</f>
        <v>2026</v>
      </c>
      <c r="CO54" s="30">
        <f t="shared" si="507"/>
        <v>2027</v>
      </c>
      <c r="CP54" s="30">
        <f t="shared" si="507"/>
        <v>2028</v>
      </c>
      <c r="CQ54" s="30">
        <f t="shared" si="507"/>
        <v>2029</v>
      </c>
      <c r="CR54" s="30">
        <f t="shared" si="507"/>
        <v>2030</v>
      </c>
      <c r="CS54" s="30">
        <f t="shared" si="507"/>
        <v>2031</v>
      </c>
      <c r="CT54" s="30">
        <f t="shared" si="507"/>
        <v>2032</v>
      </c>
      <c r="CU54" s="30">
        <f t="shared" si="507"/>
        <v>2033</v>
      </c>
      <c r="CV54" s="30">
        <f t="shared" si="507"/>
        <v>2034</v>
      </c>
      <c r="CW54" s="234" t="s">
        <v>84</v>
      </c>
      <c r="CZ54" s="47"/>
      <c r="DA54" s="8">
        <f>AR54</f>
        <v>2025</v>
      </c>
      <c r="DB54" s="8">
        <f t="shared" ref="DB54:DK54" si="508">AS54</f>
        <v>2026</v>
      </c>
      <c r="DC54" s="8">
        <f t="shared" si="508"/>
        <v>2027</v>
      </c>
      <c r="DD54" s="8">
        <f t="shared" si="508"/>
        <v>2028</v>
      </c>
      <c r="DE54" s="8">
        <f t="shared" si="508"/>
        <v>2029</v>
      </c>
      <c r="DF54" s="8">
        <f t="shared" si="508"/>
        <v>2030</v>
      </c>
      <c r="DG54" s="8">
        <f t="shared" si="508"/>
        <v>2031</v>
      </c>
      <c r="DH54" s="8">
        <f t="shared" si="508"/>
        <v>2032</v>
      </c>
      <c r="DI54" s="8">
        <f t="shared" si="508"/>
        <v>2033</v>
      </c>
      <c r="DJ54" s="8">
        <f t="shared" si="508"/>
        <v>2034</v>
      </c>
      <c r="DK54" s="8">
        <f t="shared" si="508"/>
        <v>0</v>
      </c>
      <c r="DM54" s="47">
        <f t="shared" si="65"/>
        <v>0</v>
      </c>
      <c r="DN54" s="8">
        <f t="shared" ref="DN54:DX54" si="509">DN47</f>
        <v>2025</v>
      </c>
      <c r="DO54" s="8">
        <f t="shared" si="509"/>
        <v>2026</v>
      </c>
      <c r="DP54" s="8">
        <f t="shared" si="509"/>
        <v>2027</v>
      </c>
      <c r="DQ54" s="8">
        <f t="shared" si="509"/>
        <v>2028</v>
      </c>
      <c r="DR54" s="8">
        <f t="shared" si="509"/>
        <v>2029</v>
      </c>
      <c r="DS54" s="8">
        <f t="shared" si="509"/>
        <v>2030</v>
      </c>
      <c r="DT54" s="8">
        <f t="shared" si="509"/>
        <v>2031</v>
      </c>
      <c r="DU54" s="8">
        <f t="shared" si="509"/>
        <v>2032</v>
      </c>
      <c r="DV54" s="8">
        <f t="shared" si="509"/>
        <v>2033</v>
      </c>
      <c r="DW54" s="8">
        <f t="shared" si="509"/>
        <v>2034</v>
      </c>
      <c r="DX54" s="8">
        <f t="shared" si="509"/>
        <v>0</v>
      </c>
      <c r="DZ54" s="47">
        <f t="shared" si="67"/>
        <v>0</v>
      </c>
      <c r="EA54" s="8">
        <f t="shared" ref="EA54:EK54" si="510">EA47</f>
        <v>2025</v>
      </c>
      <c r="EB54" s="8">
        <f t="shared" si="510"/>
        <v>2026</v>
      </c>
      <c r="EC54" s="8">
        <f t="shared" si="510"/>
        <v>2027</v>
      </c>
      <c r="ED54" s="8">
        <f t="shared" si="510"/>
        <v>2028</v>
      </c>
      <c r="EE54" s="8">
        <f t="shared" si="510"/>
        <v>2029</v>
      </c>
      <c r="EF54" s="8">
        <f t="shared" si="510"/>
        <v>2030</v>
      </c>
      <c r="EG54" s="8">
        <f t="shared" si="510"/>
        <v>2031</v>
      </c>
      <c r="EH54" s="8">
        <f t="shared" si="510"/>
        <v>2032</v>
      </c>
      <c r="EI54" s="8">
        <f t="shared" si="510"/>
        <v>2033</v>
      </c>
      <c r="EJ54" s="8">
        <f t="shared" si="510"/>
        <v>2034</v>
      </c>
      <c r="EK54" s="8" t="str">
        <f t="shared" si="510"/>
        <v>Totalt</v>
      </c>
      <c r="EM54" s="47">
        <f t="shared" si="69"/>
        <v>0</v>
      </c>
      <c r="EN54" s="8">
        <f t="shared" ref="EN54:EX54" si="511">EN47</f>
        <v>2025</v>
      </c>
      <c r="EO54" s="8">
        <f t="shared" si="511"/>
        <v>2026</v>
      </c>
      <c r="EP54" s="8">
        <f t="shared" si="511"/>
        <v>2027</v>
      </c>
      <c r="EQ54" s="8">
        <f t="shared" si="511"/>
        <v>2028</v>
      </c>
      <c r="ER54" s="8">
        <f t="shared" si="511"/>
        <v>2029</v>
      </c>
      <c r="ES54" s="8">
        <f t="shared" si="511"/>
        <v>2030</v>
      </c>
      <c r="ET54" s="8">
        <f t="shared" si="511"/>
        <v>2031</v>
      </c>
      <c r="EU54" s="8">
        <f t="shared" si="511"/>
        <v>2032</v>
      </c>
      <c r="EV54" s="8">
        <f t="shared" si="511"/>
        <v>2033</v>
      </c>
      <c r="EW54" s="8">
        <f t="shared" si="511"/>
        <v>2034</v>
      </c>
      <c r="EX54" s="8">
        <f t="shared" si="511"/>
        <v>0</v>
      </c>
      <c r="FA54" s="47">
        <f t="shared" si="55"/>
        <v>0</v>
      </c>
      <c r="FB54" s="8">
        <f t="shared" ref="FB54:FL54" si="512">FB47</f>
        <v>2025</v>
      </c>
      <c r="FC54" s="8">
        <f t="shared" si="512"/>
        <v>2026</v>
      </c>
      <c r="FD54" s="8">
        <f t="shared" si="512"/>
        <v>2027</v>
      </c>
      <c r="FE54" s="8">
        <f t="shared" si="512"/>
        <v>2028</v>
      </c>
      <c r="FF54" s="8">
        <f t="shared" si="512"/>
        <v>2029</v>
      </c>
      <c r="FG54" s="8">
        <f t="shared" si="512"/>
        <v>2030</v>
      </c>
      <c r="FH54" s="8">
        <f t="shared" si="512"/>
        <v>2031</v>
      </c>
      <c r="FI54" s="8">
        <f t="shared" si="512"/>
        <v>2032</v>
      </c>
      <c r="FJ54" s="8">
        <f t="shared" si="512"/>
        <v>2033</v>
      </c>
      <c r="FK54" s="8">
        <f t="shared" si="512"/>
        <v>2034</v>
      </c>
      <c r="FL54" s="8">
        <f t="shared" si="512"/>
        <v>0</v>
      </c>
    </row>
    <row r="55" spans="2:168" ht="15.75" hidden="1" customHeight="1" x14ac:dyDescent="0.25">
      <c r="B55" s="423" t="s">
        <v>111</v>
      </c>
      <c r="C55" s="339"/>
      <c r="D55" s="17"/>
      <c r="E55" s="17"/>
      <c r="F55" s="422">
        <f>SUM(K55:W55)</f>
        <v>0</v>
      </c>
      <c r="G55" s="17"/>
      <c r="H55" s="601"/>
      <c r="I55" s="9"/>
      <c r="J55" s="423" t="s">
        <v>112</v>
      </c>
      <c r="K55" s="602"/>
      <c r="L55" s="602"/>
      <c r="M55" s="602"/>
      <c r="N55" s="602"/>
      <c r="O55" s="602"/>
      <c r="P55" s="602"/>
      <c r="Q55" s="602"/>
      <c r="R55" s="602"/>
      <c r="S55" s="602"/>
      <c r="T55" s="602"/>
      <c r="AR55" s="6">
        <f t="shared" si="497"/>
        <v>0</v>
      </c>
      <c r="AS55" s="6">
        <f t="shared" si="498"/>
        <v>0</v>
      </c>
      <c r="AT55" s="6">
        <f t="shared" si="499"/>
        <v>0</v>
      </c>
      <c r="AU55" s="6">
        <f t="shared" si="500"/>
        <v>0</v>
      </c>
      <c r="AV55" s="6">
        <f t="shared" si="501"/>
        <v>0</v>
      </c>
      <c r="AW55" s="6">
        <f t="shared" si="502"/>
        <v>0</v>
      </c>
      <c r="AX55" s="6">
        <f t="shared" si="503"/>
        <v>0</v>
      </c>
      <c r="AY55" s="6">
        <f t="shared" si="504"/>
        <v>0</v>
      </c>
      <c r="AZ55" s="6">
        <f t="shared" si="505"/>
        <v>0</v>
      </c>
      <c r="BA55" s="6">
        <f t="shared" si="506"/>
        <v>0</v>
      </c>
      <c r="BB55" s="73">
        <f t="shared" ref="BB55:BB63" si="513">SUM(AR55:BA55)</f>
        <v>0</v>
      </c>
      <c r="CB55" s="30"/>
      <c r="CM55" s="40"/>
      <c r="CN55" s="40"/>
      <c r="CO55" s="40"/>
      <c r="CP55" s="40"/>
      <c r="CQ55" s="40"/>
      <c r="CR55" s="40"/>
      <c r="CS55" s="40"/>
      <c r="CT55" s="40"/>
      <c r="CU55" s="40"/>
      <c r="CV55" s="40"/>
      <c r="CW55" s="40"/>
      <c r="CZ55" s="47"/>
      <c r="DA55" s="40"/>
      <c r="DB55" s="40"/>
      <c r="DC55" s="40"/>
      <c r="DD55" s="40"/>
      <c r="DE55" s="40"/>
      <c r="DF55" s="40"/>
      <c r="DG55" s="40"/>
      <c r="DH55" s="40"/>
      <c r="DI55" s="40"/>
      <c r="DJ55" s="40"/>
      <c r="DK55" s="40"/>
      <c r="DM55" s="47">
        <f t="shared" si="65"/>
        <v>0</v>
      </c>
      <c r="DN55" s="40"/>
      <c r="DO55" s="40"/>
      <c r="DP55" s="40"/>
      <c r="DQ55" s="40"/>
      <c r="DR55" s="40"/>
      <c r="DS55" s="40"/>
      <c r="DT55" s="40"/>
      <c r="DU55" s="40"/>
      <c r="DV55" s="40"/>
      <c r="DW55" s="40"/>
      <c r="DX55" s="40"/>
      <c r="DZ55" s="47">
        <f t="shared" si="67"/>
        <v>0</v>
      </c>
      <c r="EA55" s="40"/>
      <c r="EB55" s="40"/>
      <c r="EC55" s="40"/>
      <c r="ED55" s="40"/>
      <c r="EE55" s="40"/>
      <c r="EF55" s="40"/>
      <c r="EG55" s="40"/>
      <c r="EH55" s="40"/>
      <c r="EI55" s="40"/>
      <c r="EJ55" s="40"/>
      <c r="EK55" s="40"/>
      <c r="EM55" s="47">
        <f t="shared" si="69"/>
        <v>0</v>
      </c>
      <c r="EN55" s="40"/>
      <c r="EO55" s="40"/>
      <c r="EP55" s="40"/>
      <c r="EQ55" s="40"/>
      <c r="ER55" s="40"/>
      <c r="ES55" s="40"/>
      <c r="ET55" s="40"/>
      <c r="EU55" s="40"/>
      <c r="EV55" s="40"/>
      <c r="EW55" s="40"/>
      <c r="EX55" s="40"/>
      <c r="FA55" s="47">
        <f t="shared" si="55"/>
        <v>0</v>
      </c>
      <c r="FB55" s="40"/>
      <c r="FC55" s="40"/>
      <c r="FD55" s="40"/>
      <c r="FE55" s="40"/>
      <c r="FF55" s="40"/>
      <c r="FG55" s="40"/>
      <c r="FH55" s="40"/>
      <c r="FI55" s="40"/>
      <c r="FJ55" s="40"/>
      <c r="FK55" s="40"/>
      <c r="FL55" s="40"/>
    </row>
    <row r="56" spans="2:168" ht="15" x14ac:dyDescent="0.25">
      <c r="B56" s="511"/>
      <c r="C56" s="422">
        <f>IF(Registrering!$B$28="Fast beløp",0,-F56)</f>
        <v>0</v>
      </c>
      <c r="D56" s="17"/>
      <c r="E56" s="17"/>
      <c r="F56" s="422">
        <f t="shared" ref="F56:F62" si="514">SUM(K56:T56)</f>
        <v>0</v>
      </c>
      <c r="G56" s="17"/>
      <c r="H56" s="604"/>
      <c r="I56" s="9"/>
      <c r="J56" s="603"/>
      <c r="K56" s="608"/>
      <c r="L56" s="608"/>
      <c r="M56" s="608"/>
      <c r="N56" s="608"/>
      <c r="O56" s="608"/>
      <c r="P56" s="608"/>
      <c r="Q56" s="608"/>
      <c r="R56" s="608"/>
      <c r="S56" s="602"/>
      <c r="T56" s="602"/>
      <c r="AR56" s="6">
        <f t="shared" si="497"/>
        <v>0</v>
      </c>
      <c r="AS56" s="6">
        <f t="shared" si="498"/>
        <v>0</v>
      </c>
      <c r="AT56" s="6">
        <f t="shared" si="499"/>
        <v>0</v>
      </c>
      <c r="AU56" s="6">
        <f t="shared" si="500"/>
        <v>0</v>
      </c>
      <c r="AV56" s="6">
        <f t="shared" si="501"/>
        <v>0</v>
      </c>
      <c r="AW56" s="6">
        <f t="shared" si="502"/>
        <v>0</v>
      </c>
      <c r="AX56" s="6">
        <f t="shared" si="503"/>
        <v>0</v>
      </c>
      <c r="AY56" s="6">
        <f t="shared" si="504"/>
        <v>0</v>
      </c>
      <c r="AZ56" s="6">
        <f t="shared" si="505"/>
        <v>0</v>
      </c>
      <c r="BA56" s="6">
        <f t="shared" si="506"/>
        <v>0</v>
      </c>
      <c r="BB56" s="73">
        <f t="shared" si="513"/>
        <v>0</v>
      </c>
      <c r="CB56" s="30"/>
      <c r="CL56" s="47">
        <f t="shared" ref="CL56:CL63" si="515">B56</f>
        <v>0</v>
      </c>
      <c r="CM56" s="73">
        <f>IF($H56="Egenandel",0,-AR56)</f>
        <v>0</v>
      </c>
      <c r="CN56" s="73">
        <f t="shared" ref="CN56:CV62" si="516">IF($H56="Egenandel",0,-AS56)</f>
        <v>0</v>
      </c>
      <c r="CO56" s="73">
        <f t="shared" si="516"/>
        <v>0</v>
      </c>
      <c r="CP56" s="73">
        <f t="shared" si="516"/>
        <v>0</v>
      </c>
      <c r="CQ56" s="73">
        <f t="shared" si="516"/>
        <v>0</v>
      </c>
      <c r="CR56" s="73">
        <f t="shared" si="516"/>
        <v>0</v>
      </c>
      <c r="CS56" s="73">
        <f t="shared" si="516"/>
        <v>0</v>
      </c>
      <c r="CT56" s="73">
        <f t="shared" si="516"/>
        <v>0</v>
      </c>
      <c r="CU56" s="73">
        <f t="shared" si="516"/>
        <v>0</v>
      </c>
      <c r="CV56" s="73">
        <f t="shared" si="516"/>
        <v>0</v>
      </c>
      <c r="CW56" s="73">
        <f>SUM(CM56:CV56)</f>
        <v>0</v>
      </c>
      <c r="CZ56" s="47">
        <f t="shared" ref="CZ56:CZ63" si="517">CL56</f>
        <v>0</v>
      </c>
      <c r="DA56" s="6">
        <f t="shared" ref="DA56:DJ63" si="518">IF($H56="NFR",CM56,0)</f>
        <v>0</v>
      </c>
      <c r="DB56" s="6">
        <f t="shared" si="518"/>
        <v>0</v>
      </c>
      <c r="DC56" s="6">
        <f t="shared" si="518"/>
        <v>0</v>
      </c>
      <c r="DD56" s="6">
        <f t="shared" si="518"/>
        <v>0</v>
      </c>
      <c r="DE56" s="6">
        <f t="shared" si="518"/>
        <v>0</v>
      </c>
      <c r="DF56" s="6">
        <f t="shared" si="518"/>
        <v>0</v>
      </c>
      <c r="DG56" s="6">
        <f t="shared" si="518"/>
        <v>0</v>
      </c>
      <c r="DH56" s="6">
        <f t="shared" si="518"/>
        <v>0</v>
      </c>
      <c r="DI56" s="6">
        <f t="shared" si="518"/>
        <v>0</v>
      </c>
      <c r="DJ56" s="6">
        <f t="shared" si="518"/>
        <v>0</v>
      </c>
      <c r="DK56" s="73">
        <f>SUM(DA56:DJ56)</f>
        <v>0</v>
      </c>
      <c r="DM56" s="47">
        <f t="shared" si="65"/>
        <v>0</v>
      </c>
      <c r="DN56" s="6">
        <f t="shared" ref="DN56:DW60" si="519">IF($H56=$DM$1,CM56,0)</f>
        <v>0</v>
      </c>
      <c r="DO56" s="6">
        <f t="shared" si="519"/>
        <v>0</v>
      </c>
      <c r="DP56" s="6">
        <f t="shared" si="519"/>
        <v>0</v>
      </c>
      <c r="DQ56" s="6">
        <f t="shared" si="519"/>
        <v>0</v>
      </c>
      <c r="DR56" s="6">
        <f t="shared" si="519"/>
        <v>0</v>
      </c>
      <c r="DS56" s="6">
        <f t="shared" si="519"/>
        <v>0</v>
      </c>
      <c r="DT56" s="6">
        <f t="shared" si="519"/>
        <v>0</v>
      </c>
      <c r="DU56" s="6">
        <f t="shared" si="519"/>
        <v>0</v>
      </c>
      <c r="DV56" s="6">
        <f t="shared" si="519"/>
        <v>0</v>
      </c>
      <c r="DW56" s="6">
        <f t="shared" si="519"/>
        <v>0</v>
      </c>
      <c r="DX56" s="73">
        <f>SUM(DN56:DW56)</f>
        <v>0</v>
      </c>
      <c r="DZ56" s="47">
        <f t="shared" si="67"/>
        <v>0</v>
      </c>
      <c r="EA56" s="6">
        <f t="shared" ref="EA56:EJ60" si="520">IF($H56=$DZ$1,CM56,0)</f>
        <v>0</v>
      </c>
      <c r="EB56" s="6">
        <f t="shared" si="520"/>
        <v>0</v>
      </c>
      <c r="EC56" s="6">
        <f t="shared" si="520"/>
        <v>0</v>
      </c>
      <c r="ED56" s="6">
        <f t="shared" si="520"/>
        <v>0</v>
      </c>
      <c r="EE56" s="6">
        <f t="shared" si="520"/>
        <v>0</v>
      </c>
      <c r="EF56" s="6">
        <f t="shared" si="520"/>
        <v>0</v>
      </c>
      <c r="EG56" s="6">
        <f t="shared" si="520"/>
        <v>0</v>
      </c>
      <c r="EH56" s="6">
        <f t="shared" si="520"/>
        <v>0</v>
      </c>
      <c r="EI56" s="6">
        <f t="shared" si="520"/>
        <v>0</v>
      </c>
      <c r="EJ56" s="6">
        <f t="shared" si="520"/>
        <v>0</v>
      </c>
      <c r="EK56" s="30">
        <f>SUM(EA56:EJ56)</f>
        <v>0</v>
      </c>
      <c r="EM56" s="47">
        <f t="shared" si="69"/>
        <v>0</v>
      </c>
      <c r="EN56" s="6">
        <f t="shared" ref="EN56:EW60" si="521">IF($H56=$EM$1,CM56,0)</f>
        <v>0</v>
      </c>
      <c r="EO56" s="6">
        <f t="shared" si="521"/>
        <v>0</v>
      </c>
      <c r="EP56" s="6">
        <f t="shared" si="521"/>
        <v>0</v>
      </c>
      <c r="EQ56" s="6">
        <f t="shared" si="521"/>
        <v>0</v>
      </c>
      <c r="ER56" s="6">
        <f t="shared" si="521"/>
        <v>0</v>
      </c>
      <c r="ES56" s="6">
        <f t="shared" si="521"/>
        <v>0</v>
      </c>
      <c r="ET56" s="6">
        <f t="shared" si="521"/>
        <v>0</v>
      </c>
      <c r="EU56" s="6">
        <f t="shared" si="521"/>
        <v>0</v>
      </c>
      <c r="EV56" s="6">
        <f t="shared" si="521"/>
        <v>0</v>
      </c>
      <c r="EW56" s="6">
        <f t="shared" si="521"/>
        <v>0</v>
      </c>
      <c r="EX56" s="30">
        <f>SUM(EN56:EW56)</f>
        <v>0</v>
      </c>
      <c r="FA56" s="47">
        <f t="shared" si="55"/>
        <v>0</v>
      </c>
      <c r="FB56" s="6">
        <f>IF($H56=$FA$1,AR56,0)</f>
        <v>0</v>
      </c>
      <c r="FC56" s="6">
        <f t="shared" ref="FC56:FK59" si="522">IF($H56=$FA$1,-AS56,0)</f>
        <v>0</v>
      </c>
      <c r="FD56" s="6">
        <f t="shared" si="522"/>
        <v>0</v>
      </c>
      <c r="FE56" s="6">
        <f t="shared" si="522"/>
        <v>0</v>
      </c>
      <c r="FF56" s="6">
        <f t="shared" si="522"/>
        <v>0</v>
      </c>
      <c r="FG56" s="6">
        <f t="shared" si="522"/>
        <v>0</v>
      </c>
      <c r="FH56" s="6">
        <f t="shared" si="522"/>
        <v>0</v>
      </c>
      <c r="FI56" s="6">
        <f t="shared" si="522"/>
        <v>0</v>
      </c>
      <c r="FJ56" s="6">
        <f t="shared" si="522"/>
        <v>0</v>
      </c>
      <c r="FK56" s="6">
        <f t="shared" si="522"/>
        <v>0</v>
      </c>
      <c r="FL56" s="30">
        <f t="shared" ref="FL56:FL63" si="523">SUM(FB56:FK56)</f>
        <v>0</v>
      </c>
    </row>
    <row r="57" spans="2:168" ht="15" x14ac:dyDescent="0.25">
      <c r="B57" s="511"/>
      <c r="C57" s="422">
        <f>IF(Registrering!$B$28="Fast beløp",0,-F57)</f>
        <v>0</v>
      </c>
      <c r="D57" s="17"/>
      <c r="E57" s="17"/>
      <c r="F57" s="422">
        <f t="shared" si="514"/>
        <v>0</v>
      </c>
      <c r="G57" s="17"/>
      <c r="H57" s="604"/>
      <c r="I57" s="10"/>
      <c r="J57" s="603"/>
      <c r="K57" s="608"/>
      <c r="L57" s="608"/>
      <c r="M57" s="608"/>
      <c r="N57" s="608"/>
      <c r="O57" s="608"/>
      <c r="P57" s="608"/>
      <c r="Q57" s="608"/>
      <c r="R57" s="608"/>
      <c r="S57" s="602"/>
      <c r="T57" s="602"/>
      <c r="AR57" s="6">
        <f t="shared" si="497"/>
        <v>0</v>
      </c>
      <c r="AS57" s="6">
        <f t="shared" si="498"/>
        <v>0</v>
      </c>
      <c r="AT57" s="6">
        <f t="shared" si="499"/>
        <v>0</v>
      </c>
      <c r="AU57" s="6">
        <f t="shared" si="500"/>
        <v>0</v>
      </c>
      <c r="AV57" s="6">
        <f t="shared" si="501"/>
        <v>0</v>
      </c>
      <c r="AW57" s="6">
        <f t="shared" si="502"/>
        <v>0</v>
      </c>
      <c r="AX57" s="6">
        <f t="shared" si="503"/>
        <v>0</v>
      </c>
      <c r="AY57" s="6">
        <f t="shared" si="504"/>
        <v>0</v>
      </c>
      <c r="AZ57" s="6">
        <f t="shared" si="505"/>
        <v>0</v>
      </c>
      <c r="BA57" s="6">
        <f t="shared" si="506"/>
        <v>0</v>
      </c>
      <c r="BB57" s="73">
        <f t="shared" si="513"/>
        <v>0</v>
      </c>
      <c r="CB57" s="30"/>
      <c r="CL57" s="47">
        <f t="shared" si="515"/>
        <v>0</v>
      </c>
      <c r="CM57" s="73">
        <f t="shared" ref="CM57:CM62" si="524">IF($H57="Egenandel",0,-AR57)</f>
        <v>0</v>
      </c>
      <c r="CN57" s="73">
        <f t="shared" si="516"/>
        <v>0</v>
      </c>
      <c r="CO57" s="73">
        <f t="shared" si="516"/>
        <v>0</v>
      </c>
      <c r="CP57" s="73">
        <f t="shared" si="516"/>
        <v>0</v>
      </c>
      <c r="CQ57" s="73">
        <f t="shared" si="516"/>
        <v>0</v>
      </c>
      <c r="CR57" s="73">
        <f t="shared" si="516"/>
        <v>0</v>
      </c>
      <c r="CS57" s="73">
        <f t="shared" si="516"/>
        <v>0</v>
      </c>
      <c r="CT57" s="73">
        <f t="shared" si="516"/>
        <v>0</v>
      </c>
      <c r="CU57" s="73">
        <f t="shared" si="516"/>
        <v>0</v>
      </c>
      <c r="CV57" s="73">
        <f t="shared" si="516"/>
        <v>0</v>
      </c>
      <c r="CW57" s="73">
        <f t="shared" ref="CW57:CW63" si="525">SUM(CM57:CV57)</f>
        <v>0</v>
      </c>
      <c r="CZ57" s="47">
        <f t="shared" si="517"/>
        <v>0</v>
      </c>
      <c r="DA57" s="6">
        <f t="shared" si="518"/>
        <v>0</v>
      </c>
      <c r="DB57" s="6">
        <f t="shared" si="518"/>
        <v>0</v>
      </c>
      <c r="DC57" s="6">
        <f t="shared" si="518"/>
        <v>0</v>
      </c>
      <c r="DD57" s="6">
        <f t="shared" si="518"/>
        <v>0</v>
      </c>
      <c r="DE57" s="6">
        <f t="shared" si="518"/>
        <v>0</v>
      </c>
      <c r="DF57" s="6">
        <f t="shared" si="518"/>
        <v>0</v>
      </c>
      <c r="DG57" s="6">
        <f t="shared" si="518"/>
        <v>0</v>
      </c>
      <c r="DH57" s="6">
        <f t="shared" si="518"/>
        <v>0</v>
      </c>
      <c r="DI57" s="6">
        <f t="shared" si="518"/>
        <v>0</v>
      </c>
      <c r="DJ57" s="6">
        <f t="shared" si="518"/>
        <v>0</v>
      </c>
      <c r="DK57" s="73">
        <f t="shared" ref="DK57:DK63" si="526">SUM(DA57:DJ57)</f>
        <v>0</v>
      </c>
      <c r="DM57" s="47">
        <f t="shared" si="65"/>
        <v>0</v>
      </c>
      <c r="DN57" s="6">
        <f t="shared" si="519"/>
        <v>0</v>
      </c>
      <c r="DO57" s="6">
        <f t="shared" si="519"/>
        <v>0</v>
      </c>
      <c r="DP57" s="6">
        <f t="shared" si="519"/>
        <v>0</v>
      </c>
      <c r="DQ57" s="6">
        <f t="shared" si="519"/>
        <v>0</v>
      </c>
      <c r="DR57" s="6">
        <f t="shared" si="519"/>
        <v>0</v>
      </c>
      <c r="DS57" s="6">
        <f t="shared" si="519"/>
        <v>0</v>
      </c>
      <c r="DT57" s="6">
        <f t="shared" si="519"/>
        <v>0</v>
      </c>
      <c r="DU57" s="6">
        <f t="shared" si="519"/>
        <v>0</v>
      </c>
      <c r="DV57" s="6">
        <f t="shared" si="519"/>
        <v>0</v>
      </c>
      <c r="DW57" s="6">
        <f t="shared" si="519"/>
        <v>0</v>
      </c>
      <c r="DX57" s="73">
        <f t="shared" ref="DX57:DX63" si="527">SUM(DN57:DW57)</f>
        <v>0</v>
      </c>
      <c r="DZ57" s="47">
        <f t="shared" si="67"/>
        <v>0</v>
      </c>
      <c r="EA57" s="6">
        <f t="shared" si="520"/>
        <v>0</v>
      </c>
      <c r="EB57" s="6">
        <f t="shared" si="520"/>
        <v>0</v>
      </c>
      <c r="EC57" s="6">
        <f t="shared" si="520"/>
        <v>0</v>
      </c>
      <c r="ED57" s="6">
        <f t="shared" si="520"/>
        <v>0</v>
      </c>
      <c r="EE57" s="6">
        <f t="shared" si="520"/>
        <v>0</v>
      </c>
      <c r="EF57" s="6">
        <f t="shared" si="520"/>
        <v>0</v>
      </c>
      <c r="EG57" s="6">
        <f t="shared" si="520"/>
        <v>0</v>
      </c>
      <c r="EH57" s="6">
        <f t="shared" si="520"/>
        <v>0</v>
      </c>
      <c r="EI57" s="6">
        <f t="shared" si="520"/>
        <v>0</v>
      </c>
      <c r="EJ57" s="6">
        <f t="shared" si="520"/>
        <v>0</v>
      </c>
      <c r="EK57" s="30">
        <f t="shared" ref="EK57:EK63" si="528">SUM(EA57:EJ57)</f>
        <v>0</v>
      </c>
      <c r="EM57" s="47">
        <f t="shared" si="69"/>
        <v>0</v>
      </c>
      <c r="EN57" s="6">
        <f t="shared" si="521"/>
        <v>0</v>
      </c>
      <c r="EO57" s="6">
        <f t="shared" si="521"/>
        <v>0</v>
      </c>
      <c r="EP57" s="6">
        <f t="shared" si="521"/>
        <v>0</v>
      </c>
      <c r="EQ57" s="6">
        <f t="shared" si="521"/>
        <v>0</v>
      </c>
      <c r="ER57" s="6">
        <f t="shared" si="521"/>
        <v>0</v>
      </c>
      <c r="ES57" s="6">
        <f t="shared" si="521"/>
        <v>0</v>
      </c>
      <c r="ET57" s="6">
        <f t="shared" si="521"/>
        <v>0</v>
      </c>
      <c r="EU57" s="6">
        <f t="shared" si="521"/>
        <v>0</v>
      </c>
      <c r="EV57" s="6">
        <f t="shared" si="521"/>
        <v>0</v>
      </c>
      <c r="EW57" s="6">
        <f t="shared" si="521"/>
        <v>0</v>
      </c>
      <c r="EX57" s="30">
        <f t="shared" ref="EX57:EX63" si="529">SUM(EN57:EW57)</f>
        <v>0</v>
      </c>
      <c r="FA57" s="47">
        <f t="shared" si="55"/>
        <v>0</v>
      </c>
      <c r="FB57" s="6">
        <f>IF($H57=$FA$1,AR57,0)</f>
        <v>0</v>
      </c>
      <c r="FC57" s="6">
        <f t="shared" si="522"/>
        <v>0</v>
      </c>
      <c r="FD57" s="6">
        <f t="shared" si="522"/>
        <v>0</v>
      </c>
      <c r="FE57" s="6">
        <f t="shared" si="522"/>
        <v>0</v>
      </c>
      <c r="FF57" s="6">
        <f t="shared" si="522"/>
        <v>0</v>
      </c>
      <c r="FG57" s="6">
        <f t="shared" si="522"/>
        <v>0</v>
      </c>
      <c r="FH57" s="6">
        <f t="shared" si="522"/>
        <v>0</v>
      </c>
      <c r="FI57" s="6">
        <f t="shared" si="522"/>
        <v>0</v>
      </c>
      <c r="FJ57" s="6">
        <f t="shared" si="522"/>
        <v>0</v>
      </c>
      <c r="FK57" s="6">
        <f t="shared" si="522"/>
        <v>0</v>
      </c>
      <c r="FL57" s="30">
        <f t="shared" si="523"/>
        <v>0</v>
      </c>
    </row>
    <row r="58" spans="2:168" ht="15" x14ac:dyDescent="0.25">
      <c r="B58" s="511"/>
      <c r="C58" s="422">
        <f>IF(Registrering!$B$28="Fast beløp",0,-F58)</f>
        <v>0</v>
      </c>
      <c r="D58" s="17"/>
      <c r="E58" s="17"/>
      <c r="F58" s="422">
        <f t="shared" ref="F58" si="530">SUM(K58:T58)</f>
        <v>0</v>
      </c>
      <c r="G58" s="17"/>
      <c r="H58" s="604"/>
      <c r="I58" s="10"/>
      <c r="J58" s="603"/>
      <c r="K58" s="608"/>
      <c r="L58" s="608"/>
      <c r="M58" s="608"/>
      <c r="N58" s="608"/>
      <c r="O58" s="608"/>
      <c r="P58" s="608"/>
      <c r="Q58" s="608"/>
      <c r="R58" s="608"/>
      <c r="S58" s="602"/>
      <c r="T58" s="602"/>
      <c r="AR58" s="6">
        <f t="shared" si="497"/>
        <v>0</v>
      </c>
      <c r="AS58" s="6">
        <f t="shared" si="498"/>
        <v>0</v>
      </c>
      <c r="AT58" s="6">
        <f t="shared" si="499"/>
        <v>0</v>
      </c>
      <c r="AU58" s="6">
        <f t="shared" si="500"/>
        <v>0</v>
      </c>
      <c r="AV58" s="6">
        <f t="shared" si="501"/>
        <v>0</v>
      </c>
      <c r="AW58" s="6">
        <f t="shared" si="502"/>
        <v>0</v>
      </c>
      <c r="AX58" s="6">
        <f t="shared" si="503"/>
        <v>0</v>
      </c>
      <c r="AY58" s="6">
        <f t="shared" si="504"/>
        <v>0</v>
      </c>
      <c r="AZ58" s="6">
        <f t="shared" si="505"/>
        <v>0</v>
      </c>
      <c r="BA58" s="6">
        <f t="shared" si="506"/>
        <v>0</v>
      </c>
      <c r="BB58" s="73">
        <f t="shared" ref="BB58" si="531">SUM(AR58:BA58)</f>
        <v>0</v>
      </c>
      <c r="CB58" s="30"/>
      <c r="CL58" s="47">
        <f t="shared" si="515"/>
        <v>0</v>
      </c>
      <c r="CM58" s="73">
        <f t="shared" ref="CM58" si="532">IF($H58="Egenandel",0,-AR58)</f>
        <v>0</v>
      </c>
      <c r="CN58" s="73">
        <f t="shared" ref="CN58" si="533">IF($H58="Egenandel",0,-AS58)</f>
        <v>0</v>
      </c>
      <c r="CO58" s="73">
        <f t="shared" ref="CO58" si="534">IF($H58="Egenandel",0,-AT58)</f>
        <v>0</v>
      </c>
      <c r="CP58" s="73">
        <f t="shared" ref="CP58" si="535">IF($H58="Egenandel",0,-AU58)</f>
        <v>0</v>
      </c>
      <c r="CQ58" s="73">
        <f t="shared" ref="CQ58" si="536">IF($H58="Egenandel",0,-AV58)</f>
        <v>0</v>
      </c>
      <c r="CR58" s="73">
        <f t="shared" ref="CR58" si="537">IF($H58="Egenandel",0,-AW58)</f>
        <v>0</v>
      </c>
      <c r="CS58" s="73">
        <f t="shared" ref="CS58" si="538">IF($H58="Egenandel",0,-AX58)</f>
        <v>0</v>
      </c>
      <c r="CT58" s="73">
        <f t="shared" ref="CT58" si="539">IF($H58="Egenandel",0,-AY58)</f>
        <v>0</v>
      </c>
      <c r="CU58" s="73">
        <f t="shared" ref="CU58" si="540">IF($H58="Egenandel",0,-AZ58)</f>
        <v>0</v>
      </c>
      <c r="CV58" s="73">
        <f t="shared" ref="CV58" si="541">IF($H58="Egenandel",0,-BA58)</f>
        <v>0</v>
      </c>
      <c r="CW58" s="73">
        <f t="shared" ref="CW58" si="542">SUM(CM58:CV58)</f>
        <v>0</v>
      </c>
      <c r="CZ58" s="47">
        <f t="shared" ref="CZ58" si="543">CL58</f>
        <v>0</v>
      </c>
      <c r="DA58" s="6">
        <f t="shared" ref="DA58" si="544">IF($H58="NFR",CM58,0)</f>
        <v>0</v>
      </c>
      <c r="DB58" s="6">
        <f t="shared" ref="DB58" si="545">IF($H58="NFR",CN58,0)</f>
        <v>0</v>
      </c>
      <c r="DC58" s="6">
        <f t="shared" ref="DC58" si="546">IF($H58="NFR",CO58,0)</f>
        <v>0</v>
      </c>
      <c r="DD58" s="6">
        <f t="shared" ref="DD58" si="547">IF($H58="NFR",CP58,0)</f>
        <v>0</v>
      </c>
      <c r="DE58" s="6">
        <f t="shared" ref="DE58" si="548">IF($H58="NFR",CQ58,0)</f>
        <v>0</v>
      </c>
      <c r="DF58" s="6">
        <f t="shared" ref="DF58" si="549">IF($H58="NFR",CR58,0)</f>
        <v>0</v>
      </c>
      <c r="DG58" s="6">
        <f t="shared" ref="DG58" si="550">IF($H58="NFR",CS58,0)</f>
        <v>0</v>
      </c>
      <c r="DH58" s="6">
        <f t="shared" ref="DH58" si="551">IF($H58="NFR",CT58,0)</f>
        <v>0</v>
      </c>
      <c r="DI58" s="6">
        <f t="shared" ref="DI58" si="552">IF($H58="NFR",CU58,0)</f>
        <v>0</v>
      </c>
      <c r="DJ58" s="6">
        <f t="shared" ref="DJ58" si="553">IF($H58="NFR",CV58,0)</f>
        <v>0</v>
      </c>
      <c r="DK58" s="73">
        <f t="shared" si="526"/>
        <v>0</v>
      </c>
      <c r="DM58" s="47">
        <f t="shared" ref="DM58" si="554">CZ58</f>
        <v>0</v>
      </c>
      <c r="DN58" s="6">
        <f t="shared" si="519"/>
        <v>0</v>
      </c>
      <c r="DO58" s="6">
        <f t="shared" si="519"/>
        <v>0</v>
      </c>
      <c r="DP58" s="6">
        <f t="shared" si="519"/>
        <v>0</v>
      </c>
      <c r="DQ58" s="6">
        <f t="shared" si="519"/>
        <v>0</v>
      </c>
      <c r="DR58" s="6">
        <f t="shared" si="519"/>
        <v>0</v>
      </c>
      <c r="DS58" s="6">
        <f t="shared" si="519"/>
        <v>0</v>
      </c>
      <c r="DT58" s="6">
        <f t="shared" si="519"/>
        <v>0</v>
      </c>
      <c r="DU58" s="6">
        <f t="shared" si="519"/>
        <v>0</v>
      </c>
      <c r="DV58" s="6">
        <f t="shared" si="519"/>
        <v>0</v>
      </c>
      <c r="DW58" s="6">
        <f t="shared" si="519"/>
        <v>0</v>
      </c>
      <c r="DX58" s="73">
        <f t="shared" ref="DX58" si="555">SUM(DN58:DW58)</f>
        <v>0</v>
      </c>
      <c r="DZ58" s="47">
        <f t="shared" ref="DZ58" si="556">DM58</f>
        <v>0</v>
      </c>
      <c r="EA58" s="6">
        <f t="shared" si="520"/>
        <v>0</v>
      </c>
      <c r="EB58" s="6">
        <f t="shared" si="520"/>
        <v>0</v>
      </c>
      <c r="EC58" s="6">
        <f t="shared" si="520"/>
        <v>0</v>
      </c>
      <c r="ED58" s="6">
        <f t="shared" si="520"/>
        <v>0</v>
      </c>
      <c r="EE58" s="6">
        <f t="shared" si="520"/>
        <v>0</v>
      </c>
      <c r="EF58" s="6">
        <f t="shared" si="520"/>
        <v>0</v>
      </c>
      <c r="EG58" s="6">
        <f t="shared" si="520"/>
        <v>0</v>
      </c>
      <c r="EH58" s="6">
        <f t="shared" si="520"/>
        <v>0</v>
      </c>
      <c r="EI58" s="6">
        <f t="shared" si="520"/>
        <v>0</v>
      </c>
      <c r="EJ58" s="6">
        <f t="shared" si="520"/>
        <v>0</v>
      </c>
      <c r="EK58" s="30">
        <f t="shared" ref="EK58" si="557">SUM(EA58:EJ58)</f>
        <v>0</v>
      </c>
      <c r="EM58" s="47">
        <f t="shared" ref="EM58" si="558">DZ58</f>
        <v>0</v>
      </c>
      <c r="EN58" s="6">
        <f t="shared" si="521"/>
        <v>0</v>
      </c>
      <c r="EO58" s="6">
        <f t="shared" si="521"/>
        <v>0</v>
      </c>
      <c r="EP58" s="6">
        <f t="shared" si="521"/>
        <v>0</v>
      </c>
      <c r="EQ58" s="6">
        <f t="shared" si="521"/>
        <v>0</v>
      </c>
      <c r="ER58" s="6">
        <f t="shared" si="521"/>
        <v>0</v>
      </c>
      <c r="ES58" s="6">
        <f t="shared" si="521"/>
        <v>0</v>
      </c>
      <c r="ET58" s="6">
        <f t="shared" si="521"/>
        <v>0</v>
      </c>
      <c r="EU58" s="6">
        <f t="shared" si="521"/>
        <v>0</v>
      </c>
      <c r="EV58" s="6">
        <f t="shared" si="521"/>
        <v>0</v>
      </c>
      <c r="EW58" s="6">
        <f t="shared" si="521"/>
        <v>0</v>
      </c>
      <c r="EX58" s="30">
        <f t="shared" ref="EX58" si="559">SUM(EN58:EW58)</f>
        <v>0</v>
      </c>
      <c r="FA58" s="47">
        <f t="shared" ref="FA58" si="560">EM58</f>
        <v>0</v>
      </c>
      <c r="FB58" s="6">
        <f>IF($H58=$FA$1,AR58,0)</f>
        <v>0</v>
      </c>
      <c r="FC58" s="6">
        <f t="shared" si="522"/>
        <v>0</v>
      </c>
      <c r="FD58" s="6">
        <f t="shared" si="522"/>
        <v>0</v>
      </c>
      <c r="FE58" s="6">
        <f t="shared" si="522"/>
        <v>0</v>
      </c>
      <c r="FF58" s="6">
        <f t="shared" si="522"/>
        <v>0</v>
      </c>
      <c r="FG58" s="6">
        <f t="shared" si="522"/>
        <v>0</v>
      </c>
      <c r="FH58" s="6">
        <f t="shared" si="522"/>
        <v>0</v>
      </c>
      <c r="FI58" s="6">
        <f t="shared" si="522"/>
        <v>0</v>
      </c>
      <c r="FJ58" s="6">
        <f t="shared" si="522"/>
        <v>0</v>
      </c>
      <c r="FK58" s="6">
        <f t="shared" si="522"/>
        <v>0</v>
      </c>
      <c r="FL58" s="30">
        <f t="shared" ref="FL58" si="561">SUM(FB58:FK58)</f>
        <v>0</v>
      </c>
    </row>
    <row r="59" spans="2:168" ht="15" x14ac:dyDescent="0.25">
      <c r="B59" s="511"/>
      <c r="C59" s="422">
        <f>IF(Registrering!$B$28="Fast beløp",0,-F59)</f>
        <v>0</v>
      </c>
      <c r="D59" s="17"/>
      <c r="E59" s="17"/>
      <c r="F59" s="422">
        <f t="shared" si="514"/>
        <v>0</v>
      </c>
      <c r="G59" s="17"/>
      <c r="H59" s="604"/>
      <c r="I59" s="10"/>
      <c r="J59" s="603"/>
      <c r="K59" s="608"/>
      <c r="L59" s="608"/>
      <c r="M59" s="608"/>
      <c r="N59" s="608"/>
      <c r="O59" s="608"/>
      <c r="P59" s="608"/>
      <c r="Q59" s="608"/>
      <c r="R59" s="608"/>
      <c r="S59" s="602"/>
      <c r="T59" s="602"/>
      <c r="AR59" s="6">
        <f t="shared" si="497"/>
        <v>0</v>
      </c>
      <c r="AS59" s="6">
        <f t="shared" si="498"/>
        <v>0</v>
      </c>
      <c r="AT59" s="6">
        <f t="shared" si="499"/>
        <v>0</v>
      </c>
      <c r="AU59" s="6">
        <f t="shared" si="500"/>
        <v>0</v>
      </c>
      <c r="AV59" s="6">
        <f t="shared" si="501"/>
        <v>0</v>
      </c>
      <c r="AW59" s="6">
        <f t="shared" si="502"/>
        <v>0</v>
      </c>
      <c r="AX59" s="6">
        <f t="shared" si="503"/>
        <v>0</v>
      </c>
      <c r="AY59" s="6">
        <f t="shared" si="504"/>
        <v>0</v>
      </c>
      <c r="AZ59" s="6">
        <f t="shared" si="505"/>
        <v>0</v>
      </c>
      <c r="BA59" s="6">
        <f t="shared" si="506"/>
        <v>0</v>
      </c>
      <c r="BB59" s="73">
        <f t="shared" ref="BB59" si="562">SUM(AR59:BA59)</f>
        <v>0</v>
      </c>
      <c r="CB59" s="30"/>
      <c r="CL59" s="47">
        <f t="shared" si="515"/>
        <v>0</v>
      </c>
      <c r="CM59" s="73">
        <f t="shared" si="524"/>
        <v>0</v>
      </c>
      <c r="CN59" s="73">
        <f t="shared" si="516"/>
        <v>0</v>
      </c>
      <c r="CO59" s="73">
        <f t="shared" si="516"/>
        <v>0</v>
      </c>
      <c r="CP59" s="73">
        <f t="shared" si="516"/>
        <v>0</v>
      </c>
      <c r="CQ59" s="73">
        <f t="shared" si="516"/>
        <v>0</v>
      </c>
      <c r="CR59" s="73">
        <f t="shared" si="516"/>
        <v>0</v>
      </c>
      <c r="CS59" s="73">
        <f t="shared" si="516"/>
        <v>0</v>
      </c>
      <c r="CT59" s="73">
        <f t="shared" si="516"/>
        <v>0</v>
      </c>
      <c r="CU59" s="73">
        <f t="shared" si="516"/>
        <v>0</v>
      </c>
      <c r="CV59" s="73">
        <f t="shared" si="516"/>
        <v>0</v>
      </c>
      <c r="CW59" s="73">
        <f t="shared" si="525"/>
        <v>0</v>
      </c>
      <c r="CZ59" s="47">
        <f t="shared" si="517"/>
        <v>0</v>
      </c>
      <c r="DA59" s="6">
        <f t="shared" si="518"/>
        <v>0</v>
      </c>
      <c r="DB59" s="6">
        <f t="shared" si="518"/>
        <v>0</v>
      </c>
      <c r="DC59" s="6">
        <f t="shared" si="518"/>
        <v>0</v>
      </c>
      <c r="DD59" s="6">
        <f t="shared" si="518"/>
        <v>0</v>
      </c>
      <c r="DE59" s="6">
        <f t="shared" si="518"/>
        <v>0</v>
      </c>
      <c r="DF59" s="6">
        <f t="shared" si="518"/>
        <v>0</v>
      </c>
      <c r="DG59" s="6">
        <f t="shared" si="518"/>
        <v>0</v>
      </c>
      <c r="DH59" s="6">
        <f t="shared" si="518"/>
        <v>0</v>
      </c>
      <c r="DI59" s="6">
        <f t="shared" si="518"/>
        <v>0</v>
      </c>
      <c r="DJ59" s="6">
        <f t="shared" si="518"/>
        <v>0</v>
      </c>
      <c r="DK59" s="73">
        <f t="shared" ref="DK59" si="563">SUM(DA59:DJ59)</f>
        <v>0</v>
      </c>
      <c r="DM59" s="47">
        <f t="shared" si="65"/>
        <v>0</v>
      </c>
      <c r="DN59" s="6">
        <f t="shared" si="519"/>
        <v>0</v>
      </c>
      <c r="DO59" s="6">
        <f t="shared" si="519"/>
        <v>0</v>
      </c>
      <c r="DP59" s="6">
        <f t="shared" si="519"/>
        <v>0</v>
      </c>
      <c r="DQ59" s="6">
        <f t="shared" si="519"/>
        <v>0</v>
      </c>
      <c r="DR59" s="6">
        <f t="shared" si="519"/>
        <v>0</v>
      </c>
      <c r="DS59" s="6">
        <f t="shared" si="519"/>
        <v>0</v>
      </c>
      <c r="DT59" s="6">
        <f t="shared" si="519"/>
        <v>0</v>
      </c>
      <c r="DU59" s="6">
        <f t="shared" si="519"/>
        <v>0</v>
      </c>
      <c r="DV59" s="6">
        <f t="shared" si="519"/>
        <v>0</v>
      </c>
      <c r="DW59" s="6">
        <f t="shared" si="519"/>
        <v>0</v>
      </c>
      <c r="DX59" s="73">
        <f t="shared" si="527"/>
        <v>0</v>
      </c>
      <c r="DZ59" s="47">
        <f t="shared" si="67"/>
        <v>0</v>
      </c>
      <c r="EA59" s="6">
        <f t="shared" si="520"/>
        <v>0</v>
      </c>
      <c r="EB59" s="6">
        <f t="shared" si="520"/>
        <v>0</v>
      </c>
      <c r="EC59" s="6">
        <f t="shared" si="520"/>
        <v>0</v>
      </c>
      <c r="ED59" s="6">
        <f t="shared" si="520"/>
        <v>0</v>
      </c>
      <c r="EE59" s="6">
        <f t="shared" si="520"/>
        <v>0</v>
      </c>
      <c r="EF59" s="6">
        <f t="shared" si="520"/>
        <v>0</v>
      </c>
      <c r="EG59" s="6">
        <f t="shared" si="520"/>
        <v>0</v>
      </c>
      <c r="EH59" s="6">
        <f t="shared" si="520"/>
        <v>0</v>
      </c>
      <c r="EI59" s="6">
        <f t="shared" si="520"/>
        <v>0</v>
      </c>
      <c r="EJ59" s="6">
        <f t="shared" si="520"/>
        <v>0</v>
      </c>
      <c r="EK59" s="30">
        <f t="shared" si="528"/>
        <v>0</v>
      </c>
      <c r="EM59" s="47">
        <f t="shared" si="69"/>
        <v>0</v>
      </c>
      <c r="EN59" s="6">
        <f t="shared" si="521"/>
        <v>0</v>
      </c>
      <c r="EO59" s="6">
        <f t="shared" si="521"/>
        <v>0</v>
      </c>
      <c r="EP59" s="6">
        <f t="shared" si="521"/>
        <v>0</v>
      </c>
      <c r="EQ59" s="6">
        <f t="shared" si="521"/>
        <v>0</v>
      </c>
      <c r="ER59" s="6">
        <f t="shared" si="521"/>
        <v>0</v>
      </c>
      <c r="ES59" s="6">
        <f t="shared" si="521"/>
        <v>0</v>
      </c>
      <c r="ET59" s="6">
        <f t="shared" si="521"/>
        <v>0</v>
      </c>
      <c r="EU59" s="6">
        <f t="shared" si="521"/>
        <v>0</v>
      </c>
      <c r="EV59" s="6">
        <f t="shared" si="521"/>
        <v>0</v>
      </c>
      <c r="EW59" s="6">
        <f t="shared" si="521"/>
        <v>0</v>
      </c>
      <c r="EX59" s="30">
        <f t="shared" si="529"/>
        <v>0</v>
      </c>
      <c r="FA59" s="47">
        <f t="shared" si="55"/>
        <v>0</v>
      </c>
      <c r="FB59" s="6">
        <f>IF($H59=$FA$1,AR59,0)</f>
        <v>0</v>
      </c>
      <c r="FC59" s="6">
        <f t="shared" si="522"/>
        <v>0</v>
      </c>
      <c r="FD59" s="6">
        <f t="shared" si="522"/>
        <v>0</v>
      </c>
      <c r="FE59" s="6">
        <f t="shared" si="522"/>
        <v>0</v>
      </c>
      <c r="FF59" s="6">
        <f t="shared" si="522"/>
        <v>0</v>
      </c>
      <c r="FG59" s="6">
        <f t="shared" si="522"/>
        <v>0</v>
      </c>
      <c r="FH59" s="6">
        <f t="shared" si="522"/>
        <v>0</v>
      </c>
      <c r="FI59" s="6">
        <f t="shared" si="522"/>
        <v>0</v>
      </c>
      <c r="FJ59" s="6">
        <f t="shared" si="522"/>
        <v>0</v>
      </c>
      <c r="FK59" s="6">
        <f t="shared" si="522"/>
        <v>0</v>
      </c>
      <c r="FL59" s="30">
        <f t="shared" si="523"/>
        <v>0</v>
      </c>
    </row>
    <row r="60" spans="2:168" ht="15" x14ac:dyDescent="0.25">
      <c r="B60" s="423" t="s">
        <v>149</v>
      </c>
      <c r="C60" s="422"/>
      <c r="D60" s="41"/>
      <c r="E60" s="41"/>
      <c r="F60" s="422">
        <f t="shared" si="514"/>
        <v>0</v>
      </c>
      <c r="G60" s="41"/>
      <c r="H60" s="71" t="s">
        <v>18</v>
      </c>
      <c r="I60" s="10"/>
      <c r="J60" s="603"/>
      <c r="K60" s="41">
        <f>IF(Leiested!$B$8="Egenandel",Leiested!E8,0)+IF(Leiested!$B$12="Egenandel",Leiested!E12,0)+IF(Leiested!$B$16="Egenandel",Leiested!E16,0)+IF(Leiested!$B$20="Egenandel",Leiested!E20,0)+IF(Leiested!$B$24="Egenandel",Leiested!E24,0)+IF(Leiested!$B$28="Egenandel",Leiested!E28,0)+IF(Leiested!$B$32="Egenandel",Leiested!E32,0)+IF(Leiested!$B$36="Egenandel",Leiested!E36,0)+IF(Leiested!$B$40="Egenandel",Leiested!E40,0)+IF(Leiested!$B$44="Egenandel",Leiested!E44,0)+IF(Leiested!$B$48="Egenandel",Leiested!E48,0)+IF(Leiested!$B$52="Egenandel",Leiested!E52,0)+IF(Leiested!$B$56="Egenandel",Leiested!E56,0)+IF(Leiested!$B$60="Egenandel",Leiested!E60,0)+IF(Leiested!$B$64="Egenandel",Leiested!E64,0)</f>
        <v>0</v>
      </c>
      <c r="L60" s="41">
        <f>IF(Leiested!$B$8="Egenandel",Leiested!F8,0)+IF(Leiested!$B$12="Egenandel",Leiested!F12,0)+IF(Leiested!$B$16="Egenandel",Leiested!F16,0)+IF(Leiested!$B$20="Egenandel",Leiested!F20,0)+IF(Leiested!$B$24="Egenandel",Leiested!F24,0)+IF(Leiested!$B$28="Egenandel",Leiested!F28,0)+IF(Leiested!$B$32="Egenandel",Leiested!F32,0)+IF(Leiested!$B$36="Egenandel",Leiested!F36,0)+IF(Leiested!$B$40="Egenandel",Leiested!F40,0)+IF(Leiested!$B$44="Egenandel",Leiested!F44,0)+IF(Leiested!$B$48="Egenandel",Leiested!F48,0)+IF(Leiested!$B$52="Egenandel",Leiested!F52,0)+IF(Leiested!$B$56="Egenandel",Leiested!F56,0)+IF(Leiested!$B$60="Egenandel",Leiested!F60,0)+IF(Leiested!$B$64="Egenandel",Leiested!F64,0)</f>
        <v>0</v>
      </c>
      <c r="M60" s="41">
        <f>IF(Leiested!$B$8="Egenandel",Leiested!G8,0)+IF(Leiested!$B$12="Egenandel",Leiested!G12,0)+IF(Leiested!$B$16="Egenandel",Leiested!G16,0)+IF(Leiested!$B$20="Egenandel",Leiested!G20,0)+IF(Leiested!$B$24="Egenandel",Leiested!G24,0)+IF(Leiested!$B$28="Egenandel",Leiested!G28,0)+IF(Leiested!$B$32="Egenandel",Leiested!G32,0)+IF(Leiested!$B$36="Egenandel",Leiested!G36,0)+IF(Leiested!$B$40="Egenandel",Leiested!G40,0)+IF(Leiested!$B$44="Egenandel",Leiested!G44,0)+IF(Leiested!$B$48="Egenandel",Leiested!G48,0)+IF(Leiested!$B$52="Egenandel",Leiested!G52,0)+IF(Leiested!$B$56="Egenandel",Leiested!G56,0)+IF(Leiested!$B$60="Egenandel",Leiested!G60,0)+IF(Leiested!$B$64="Egenandel",Leiested!G64,0)</f>
        <v>0</v>
      </c>
      <c r="N60" s="41">
        <f>IF(Leiested!$B$8="Egenandel",Leiested!H8,0)+IF(Leiested!$B$12="Egenandel",Leiested!H12,0)+IF(Leiested!$B$16="Egenandel",Leiested!H16,0)+IF(Leiested!$B$20="Egenandel",Leiested!H20,0)+IF(Leiested!$B$24="Egenandel",Leiested!H24,0)+IF(Leiested!$B$28="Egenandel",Leiested!H28,0)+IF(Leiested!$B$32="Egenandel",Leiested!H32,0)+IF(Leiested!$B$36="Egenandel",Leiested!H36,0)+IF(Leiested!$B$40="Egenandel",Leiested!H40,0)+IF(Leiested!$B$44="Egenandel",Leiested!H44,0)+IF(Leiested!$B$48="Egenandel",Leiested!H48,0)+IF(Leiested!$B$52="Egenandel",Leiested!H52,0)+IF(Leiested!$B$56="Egenandel",Leiested!H56,0)+IF(Leiested!$B$60="Egenandel",Leiested!H60,0)+IF(Leiested!$B$64="Egenandel",Leiested!H64,0)</f>
        <v>0</v>
      </c>
      <c r="O60" s="41">
        <f>IF(Leiested!$B$8="Egenandel",Leiested!I8,0)+IF(Leiested!$B$12="Egenandel",Leiested!I12,0)+IF(Leiested!$B$16="Egenandel",Leiested!I16,0)+IF(Leiested!$B$20="Egenandel",Leiested!I20,0)+IF(Leiested!$B$24="Egenandel",Leiested!I24,0)+IF(Leiested!$B$28="Egenandel",Leiested!I28,0)+IF(Leiested!$B$32="Egenandel",Leiested!I32,0)+IF(Leiested!$B$36="Egenandel",Leiested!I36,0)+IF(Leiested!$B$40="Egenandel",Leiested!I40,0)+IF(Leiested!$B$44="Egenandel",Leiested!I44,0)+IF(Leiested!$B$48="Egenandel",Leiested!I48,0)+IF(Leiested!$B$52="Egenandel",Leiested!I52,0)+IF(Leiested!$B$56="Egenandel",Leiested!I56,0)+IF(Leiested!$B$60="Egenandel",Leiested!I60,0)+IF(Leiested!$B$64="Egenandel",Leiested!I64,0)</f>
        <v>0</v>
      </c>
      <c r="P60" s="41">
        <f>IF(Leiested!$B$8="Egenandel",Leiested!J8,0)+IF(Leiested!$B$12="Egenandel",Leiested!J12,0)+IF(Leiested!$B$16="Egenandel",Leiested!J16,0)+IF(Leiested!$B$20="Egenandel",Leiested!J20,0)+IF(Leiested!$B$24="Egenandel",Leiested!J24,0)+IF(Leiested!$B$28="Egenandel",Leiested!J28,0)+IF(Leiested!$B$32="Egenandel",Leiested!J32,0)+IF(Leiested!$B$36="Egenandel",Leiested!J36,0)+IF(Leiested!$B$40="Egenandel",Leiested!J40,0)+IF(Leiested!$B$44="Egenandel",Leiested!J44,0)+IF(Leiested!$B$48="Egenandel",Leiested!J48,0)+IF(Leiested!$B$52="Egenandel",Leiested!J52,0)+IF(Leiested!$B$56="Egenandel",Leiested!J56,0)+IF(Leiested!$B$60="Egenandel",Leiested!J60,0)+IF(Leiested!$B$64="Egenandel",Leiested!J64,0)</f>
        <v>0</v>
      </c>
      <c r="Q60" s="41">
        <f>IF(Leiested!$B$8="Egenandel",Leiested!K8,0)+IF(Leiested!$B$12="Egenandel",Leiested!K12,0)+IF(Leiested!$B$16="Egenandel",Leiested!K16,0)+IF(Leiested!$B$20="Egenandel",Leiested!K20,0)+IF(Leiested!$B$24="Egenandel",Leiested!K24,0)+IF(Leiested!$B$28="Egenandel",Leiested!K28,0)+IF(Leiested!$B$32="Egenandel",Leiested!K32,0)+IF(Leiested!$B$36="Egenandel",Leiested!K36,0)+IF(Leiested!$B$40="Egenandel",Leiested!K40,0)+IF(Leiested!$B$44="Egenandel",Leiested!K44,0)+IF(Leiested!$B$48="Egenandel",Leiested!K48,0)+IF(Leiested!$B$52="Egenandel",Leiested!K52,0)+IF(Leiested!$B$56="Egenandel",Leiested!K56,0)+IF(Leiested!$B$60="Egenandel",Leiested!K60,0)+IF(Leiested!$B$64="Egenandel",Leiested!K64,0)</f>
        <v>0</v>
      </c>
      <c r="R60" s="41">
        <f>IF(Leiested!$B$8="Egenandel",Leiested!L8,0)+IF(Leiested!$B$12="Egenandel",Leiested!L12,0)+IF(Leiested!$B$16="Egenandel",Leiested!L16,0)+IF(Leiested!$B$20="Egenandel",Leiested!L20,0)+IF(Leiested!$B$24="Egenandel",Leiested!L24,0)+IF(Leiested!$B$28="Egenandel",Leiested!L28,0)+IF(Leiested!$B$32="Egenandel",Leiested!L32,0)+IF(Leiested!$B$36="Egenandel",Leiested!L36,0)+IF(Leiested!$B$40="Egenandel",Leiested!L40,0)+IF(Leiested!$B$44="Egenandel",Leiested!L44,0)+IF(Leiested!$B$48="Egenandel",Leiested!L48,0)+IF(Leiested!$B$52="Egenandel",Leiested!L52,0)+IF(Leiested!$B$56="Egenandel",Leiested!L56,0)+IF(Leiested!$B$60="Egenandel",Leiested!L60,0)+IF(Leiested!$B$64="Egenandel",Leiested!L64,0)</f>
        <v>0</v>
      </c>
      <c r="S60" s="41">
        <f>IF(Leiested!$B$8="Egenandel",Leiested!M8,0)+IF(Leiested!$B$12="Egenandel",Leiested!M12,0)+IF(Leiested!$B$16="Egenandel",Leiested!M16,0)+IF(Leiested!$B$20="Egenandel",Leiested!M20,0)+IF(Leiested!$B$24="Egenandel",Leiested!M24,0)+IF(Leiested!$B$28="Egenandel",Leiested!M28,0)+IF(Leiested!$B$32="Egenandel",Leiested!M32,0)+IF(Leiested!$B$36="Egenandel",Leiested!M36,0)+IF(Leiested!$B$40="Egenandel",Leiested!M40,0)+IF(Leiested!$B$44="Egenandel",Leiested!M44,0)+IF(Leiested!$B$48="Egenandel",Leiested!M48,0)+IF(Leiested!$B$52="Egenandel",Leiested!M52,0)+IF(Leiested!$B$56="Egenandel",Leiested!M56,0)+IF(Leiested!$B$60="Egenandel",Leiested!M60,0)+IF(Leiested!$B$64="Egenandel",Leiested!M64,0)</f>
        <v>0</v>
      </c>
      <c r="T60" s="41">
        <f>IF(Leiested!$B$8="Egenandel",Leiested!N8,0)+IF(Leiested!$B$12="Egenandel",Leiested!N12,0)+IF(Leiested!$B$16="Egenandel",Leiested!N16,0)+IF(Leiested!$B$20="Egenandel",Leiested!N20,0)+IF(Leiested!$B$24="Egenandel",Leiested!N24,0)+IF(Leiested!$B$28="Egenandel",Leiested!N28,0)+IF(Leiested!$B$32="Egenandel",Leiested!N32,0)+IF(Leiested!$B$36="Egenandel",Leiested!N36,0)+IF(Leiested!$B$40="Egenandel",Leiested!N40,0)+IF(Leiested!$B$44="Egenandel",Leiested!N44,0)+IF(Leiested!$B$48="Egenandel",Leiested!N48,0)+IF(Leiested!$B$52="Egenandel",Leiested!N52,0)+IF(Leiested!$B$56="Egenandel",Leiested!N56,0)+IF(Leiested!$B$60="Egenandel",Leiested!N60,0)+IF(Leiested!$B$64="Egenandel",Leiested!N64,0)</f>
        <v>0</v>
      </c>
      <c r="AR60" s="6">
        <f t="shared" si="497"/>
        <v>0</v>
      </c>
      <c r="AS60" s="6">
        <f t="shared" si="498"/>
        <v>0</v>
      </c>
      <c r="AT60" s="6">
        <f t="shared" si="499"/>
        <v>0</v>
      </c>
      <c r="AU60" s="6">
        <f t="shared" si="500"/>
        <v>0</v>
      </c>
      <c r="AV60" s="6">
        <f t="shared" si="501"/>
        <v>0</v>
      </c>
      <c r="AW60" s="6">
        <f t="shared" si="502"/>
        <v>0</v>
      </c>
      <c r="AX60" s="6">
        <f t="shared" si="503"/>
        <v>0</v>
      </c>
      <c r="AY60" s="6">
        <f t="shared" si="504"/>
        <v>0</v>
      </c>
      <c r="AZ60" s="6">
        <f t="shared" si="505"/>
        <v>0</v>
      </c>
      <c r="BA60" s="6">
        <f t="shared" si="506"/>
        <v>0</v>
      </c>
      <c r="BB60" s="73">
        <f t="shared" si="513"/>
        <v>0</v>
      </c>
      <c r="CA60" s="21"/>
      <c r="CB60" s="64"/>
      <c r="CL60" s="47" t="str">
        <f t="shared" si="515"/>
        <v>Leiested - internt finansiert</v>
      </c>
      <c r="CM60" s="73">
        <f t="shared" si="524"/>
        <v>0</v>
      </c>
      <c r="CN60" s="73">
        <f t="shared" si="516"/>
        <v>0</v>
      </c>
      <c r="CO60" s="73">
        <f t="shared" si="516"/>
        <v>0</v>
      </c>
      <c r="CP60" s="73">
        <f t="shared" si="516"/>
        <v>0</v>
      </c>
      <c r="CQ60" s="73">
        <f t="shared" si="516"/>
        <v>0</v>
      </c>
      <c r="CR60" s="73">
        <f t="shared" si="516"/>
        <v>0</v>
      </c>
      <c r="CS60" s="73">
        <f t="shared" si="516"/>
        <v>0</v>
      </c>
      <c r="CT60" s="73">
        <f t="shared" si="516"/>
        <v>0</v>
      </c>
      <c r="CU60" s="73">
        <f t="shared" si="516"/>
        <v>0</v>
      </c>
      <c r="CV60" s="73">
        <f t="shared" si="516"/>
        <v>0</v>
      </c>
      <c r="CW60" s="73">
        <f t="shared" si="525"/>
        <v>0</v>
      </c>
      <c r="CZ60" s="47" t="str">
        <f t="shared" si="517"/>
        <v>Leiested - internt finansiert</v>
      </c>
      <c r="DA60" s="6">
        <f t="shared" si="518"/>
        <v>0</v>
      </c>
      <c r="DB60" s="6">
        <f t="shared" si="518"/>
        <v>0</v>
      </c>
      <c r="DC60" s="6">
        <f t="shared" si="518"/>
        <v>0</v>
      </c>
      <c r="DD60" s="6">
        <f t="shared" si="518"/>
        <v>0</v>
      </c>
      <c r="DE60" s="6">
        <f t="shared" si="518"/>
        <v>0</v>
      </c>
      <c r="DF60" s="6">
        <f t="shared" si="518"/>
        <v>0</v>
      </c>
      <c r="DG60" s="6">
        <f t="shared" si="518"/>
        <v>0</v>
      </c>
      <c r="DH60" s="6">
        <f t="shared" si="518"/>
        <v>0</v>
      </c>
      <c r="DI60" s="6">
        <f t="shared" si="518"/>
        <v>0</v>
      </c>
      <c r="DJ60" s="6">
        <f t="shared" si="518"/>
        <v>0</v>
      </c>
      <c r="DK60" s="73">
        <f t="shared" si="526"/>
        <v>0</v>
      </c>
      <c r="DM60" s="47" t="str">
        <f t="shared" si="65"/>
        <v>Leiested - internt finansiert</v>
      </c>
      <c r="DN60" s="6">
        <f t="shared" si="519"/>
        <v>0</v>
      </c>
      <c r="DO60" s="6">
        <f t="shared" si="519"/>
        <v>0</v>
      </c>
      <c r="DP60" s="6">
        <f t="shared" si="519"/>
        <v>0</v>
      </c>
      <c r="DQ60" s="6">
        <f t="shared" si="519"/>
        <v>0</v>
      </c>
      <c r="DR60" s="6">
        <f t="shared" si="519"/>
        <v>0</v>
      </c>
      <c r="DS60" s="6">
        <f t="shared" si="519"/>
        <v>0</v>
      </c>
      <c r="DT60" s="6">
        <f t="shared" si="519"/>
        <v>0</v>
      </c>
      <c r="DU60" s="6">
        <f t="shared" si="519"/>
        <v>0</v>
      </c>
      <c r="DV60" s="6">
        <f t="shared" si="519"/>
        <v>0</v>
      </c>
      <c r="DW60" s="6">
        <f t="shared" si="519"/>
        <v>0</v>
      </c>
      <c r="DX60" s="73">
        <f t="shared" si="527"/>
        <v>0</v>
      </c>
      <c r="DZ60" s="47" t="str">
        <f t="shared" si="67"/>
        <v>Leiested - internt finansiert</v>
      </c>
      <c r="EA60" s="6">
        <f t="shared" si="520"/>
        <v>0</v>
      </c>
      <c r="EB60" s="6">
        <f t="shared" si="520"/>
        <v>0</v>
      </c>
      <c r="EC60" s="6">
        <f t="shared" si="520"/>
        <v>0</v>
      </c>
      <c r="ED60" s="6">
        <f t="shared" si="520"/>
        <v>0</v>
      </c>
      <c r="EE60" s="6">
        <f t="shared" si="520"/>
        <v>0</v>
      </c>
      <c r="EF60" s="6">
        <f t="shared" si="520"/>
        <v>0</v>
      </c>
      <c r="EG60" s="6">
        <f t="shared" si="520"/>
        <v>0</v>
      </c>
      <c r="EH60" s="6">
        <f t="shared" si="520"/>
        <v>0</v>
      </c>
      <c r="EI60" s="6">
        <f t="shared" si="520"/>
        <v>0</v>
      </c>
      <c r="EJ60" s="6">
        <f t="shared" si="520"/>
        <v>0</v>
      </c>
      <c r="EK60" s="30">
        <f t="shared" si="528"/>
        <v>0</v>
      </c>
      <c r="EM60" s="47" t="str">
        <f t="shared" si="69"/>
        <v>Leiested - internt finansiert</v>
      </c>
      <c r="EN60" s="6">
        <f t="shared" si="521"/>
        <v>0</v>
      </c>
      <c r="EO60" s="6">
        <f t="shared" si="521"/>
        <v>0</v>
      </c>
      <c r="EP60" s="6">
        <f t="shared" si="521"/>
        <v>0</v>
      </c>
      <c r="EQ60" s="6">
        <f t="shared" si="521"/>
        <v>0</v>
      </c>
      <c r="ER60" s="6">
        <f t="shared" si="521"/>
        <v>0</v>
      </c>
      <c r="ES60" s="6">
        <f t="shared" si="521"/>
        <v>0</v>
      </c>
      <c r="ET60" s="6">
        <f t="shared" si="521"/>
        <v>0</v>
      </c>
      <c r="EU60" s="6">
        <f t="shared" si="521"/>
        <v>0</v>
      </c>
      <c r="EV60" s="6">
        <f t="shared" si="521"/>
        <v>0</v>
      </c>
      <c r="EW60" s="6">
        <f t="shared" si="521"/>
        <v>0</v>
      </c>
      <c r="EX60" s="30">
        <f t="shared" si="529"/>
        <v>0</v>
      </c>
      <c r="FA60" s="47" t="str">
        <f t="shared" si="55"/>
        <v>Leiested - internt finansiert</v>
      </c>
      <c r="FB60" s="6">
        <f t="shared" ref="FB60:FK60" si="564">(IF($H60=$FA$1,AR60,0))</f>
        <v>0</v>
      </c>
      <c r="FC60" s="6">
        <f t="shared" si="564"/>
        <v>0</v>
      </c>
      <c r="FD60" s="6">
        <f t="shared" si="564"/>
        <v>0</v>
      </c>
      <c r="FE60" s="6">
        <f t="shared" si="564"/>
        <v>0</v>
      </c>
      <c r="FF60" s="6">
        <f t="shared" si="564"/>
        <v>0</v>
      </c>
      <c r="FG60" s="6">
        <f t="shared" si="564"/>
        <v>0</v>
      </c>
      <c r="FH60" s="6">
        <f t="shared" si="564"/>
        <v>0</v>
      </c>
      <c r="FI60" s="6">
        <f t="shared" si="564"/>
        <v>0</v>
      </c>
      <c r="FJ60" s="6">
        <f t="shared" si="564"/>
        <v>0</v>
      </c>
      <c r="FK60" s="6">
        <f t="shared" si="564"/>
        <v>0</v>
      </c>
      <c r="FL60" s="30">
        <f t="shared" ref="FL60:FL61" si="565">SUM(FB60:FK60)</f>
        <v>0</v>
      </c>
    </row>
    <row r="61" spans="2:168" ht="15" x14ac:dyDescent="0.25">
      <c r="B61" s="423" t="s">
        <v>115</v>
      </c>
      <c r="C61" s="422">
        <f>IF(Registrering!$B$28="Fast beløp",0,-F61)</f>
        <v>0</v>
      </c>
      <c r="D61" s="41"/>
      <c r="E61" s="41"/>
      <c r="F61" s="422">
        <f t="shared" si="514"/>
        <v>0</v>
      </c>
      <c r="G61" s="41"/>
      <c r="H61" s="71" t="s">
        <v>116</v>
      </c>
      <c r="I61" s="10"/>
      <c r="J61" s="603" t="s">
        <v>117</v>
      </c>
      <c r="K61"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L61"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M61"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N61"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O61"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P61"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Q61"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R61"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S61"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T61"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AR61" s="6">
        <f t="shared" si="497"/>
        <v>0</v>
      </c>
      <c r="AS61" s="6">
        <f t="shared" si="498"/>
        <v>0</v>
      </c>
      <c r="AT61" s="6">
        <f t="shared" si="499"/>
        <v>0</v>
      </c>
      <c r="AU61" s="6">
        <f t="shared" si="500"/>
        <v>0</v>
      </c>
      <c r="AV61" s="6">
        <f t="shared" si="501"/>
        <v>0</v>
      </c>
      <c r="AW61" s="6">
        <f t="shared" si="502"/>
        <v>0</v>
      </c>
      <c r="AX61" s="6">
        <f t="shared" si="503"/>
        <v>0</v>
      </c>
      <c r="AY61" s="6">
        <f t="shared" si="504"/>
        <v>0</v>
      </c>
      <c r="AZ61" s="6">
        <f t="shared" si="505"/>
        <v>0</v>
      </c>
      <c r="BA61" s="6">
        <f t="shared" si="506"/>
        <v>0</v>
      </c>
      <c r="BB61" s="73">
        <f t="shared" si="513"/>
        <v>0</v>
      </c>
      <c r="CB61" s="30"/>
      <c r="CL61" s="47" t="str">
        <f t="shared" si="515"/>
        <v>Leiested - eksternt finansiert</v>
      </c>
      <c r="CM61" s="73">
        <f t="shared" si="524"/>
        <v>0</v>
      </c>
      <c r="CN61" s="73">
        <f t="shared" si="516"/>
        <v>0</v>
      </c>
      <c r="CO61" s="73">
        <f t="shared" si="516"/>
        <v>0</v>
      </c>
      <c r="CP61" s="73">
        <f t="shared" si="516"/>
        <v>0</v>
      </c>
      <c r="CQ61" s="73">
        <f t="shared" si="516"/>
        <v>0</v>
      </c>
      <c r="CR61" s="73">
        <f t="shared" si="516"/>
        <v>0</v>
      </c>
      <c r="CS61" s="73">
        <f t="shared" si="516"/>
        <v>0</v>
      </c>
      <c r="CT61" s="73">
        <f t="shared" si="516"/>
        <v>0</v>
      </c>
      <c r="CU61" s="73">
        <f t="shared" si="516"/>
        <v>0</v>
      </c>
      <c r="CV61" s="73">
        <f t="shared" si="516"/>
        <v>0</v>
      </c>
      <c r="CW61" s="73">
        <f t="shared" si="525"/>
        <v>0</v>
      </c>
      <c r="CZ61" s="47" t="str">
        <f t="shared" si="517"/>
        <v>Leiested - eksternt finansiert</v>
      </c>
      <c r="DA61" s="6">
        <f>-(IF(Leiested!$B$8="NFR",Leiested!E8,0)+IF(Leiested!$B$12="NFR",Leiested!E12,0)+IF(Leiested!$B$16="NFR",Leiested!E16,0)+IF(Leiested!$B$20="NFR",Leiested!E20,0)+IF(Leiested!$B$24="NFR",Leiested!E24,0)+IF(Leiested!$B$28="NFR",Leiested!E28,0)+IF(Leiested!$B$32="NFR",Leiested!E32,0))</f>
        <v>0</v>
      </c>
      <c r="DB61" s="6">
        <f>-(IF(Leiested!$B$8="NFR",Leiested!F8,0)+IF(Leiested!$B$12="NFR",Leiested!F12,0)+IF(Leiested!$B$16="NFR",Leiested!F16,0)+IF(Leiested!$B$20="NFR",Leiested!F20,0)+IF(Leiested!$B$24="NFR",Leiested!F24,0)+IF(Leiested!$B$28="NFR",Leiested!F28,0)+IF(Leiested!$B$32="NFR",Leiested!F32,0))</f>
        <v>0</v>
      </c>
      <c r="DC61" s="6">
        <f>-(IF(Leiested!$B$8="NFR",Leiested!G8,0)+IF(Leiested!$B$12="NFR",Leiested!G12,0)+IF(Leiested!$B$16="NFR",Leiested!G16,0)+IF(Leiested!$B$20="NFR",Leiested!G20,0)+IF(Leiested!$B$24="NFR",Leiested!G24,0)+IF(Leiested!$B$28="NFR",Leiested!G28,0)+IF(Leiested!$B$32="NFR",Leiested!G32,0))</f>
        <v>0</v>
      </c>
      <c r="DD61" s="6">
        <f>-(IF(Leiested!$B$8="NFR",Leiested!H8,0)+IF(Leiested!$B$12="NFR",Leiested!H12,0)+IF(Leiested!$B$16="NFR",Leiested!H16,0)+IF(Leiested!$B$20="NFR",Leiested!H20,0)+IF(Leiested!$B$24="NFR",Leiested!H24,0)+IF(Leiested!$B$28="NFR",Leiested!H28,0)+IF(Leiested!$B$32="NFR",Leiested!H32,0))</f>
        <v>0</v>
      </c>
      <c r="DE61" s="6">
        <f>-(IF(Leiested!$B$8="NFR",Leiested!I8,0)+IF(Leiested!$B$12="NFR",Leiested!I12,0)+IF(Leiested!$B$16="NFR",Leiested!I16,0)+IF(Leiested!$B$20="NFR",Leiested!I20,0)+IF(Leiested!$B$24="NFR",Leiested!I24,0)+IF(Leiested!$B$28="NFR",Leiested!I28,0)+IF(Leiested!$B$32="NFR",Leiested!I32,0))</f>
        <v>0</v>
      </c>
      <c r="DF61" s="6">
        <f>-(IF(Leiested!$B$8="NFR",Leiested!J8,0)+IF(Leiested!$B$12="NFR",Leiested!J12,0)+IF(Leiested!$B$16="NFR",Leiested!J16,0)+IF(Leiested!$B$20="NFR",Leiested!J20,0)+IF(Leiested!$B$24="NFR",Leiested!J24,0)+IF(Leiested!$B$28="NFR",Leiested!J28,0)+IF(Leiested!$B$32="NFR",Leiested!J32,0))</f>
        <v>0</v>
      </c>
      <c r="DG61" s="6">
        <f>-(IF(Leiested!$B$8="NFR",Leiested!K8,0)+IF(Leiested!$B$12="NFR",Leiested!K12,0)+IF(Leiested!$B$16="NFR",Leiested!K16,0)+IF(Leiested!$B$20="NFR",Leiested!K20,0)+IF(Leiested!$B$24="NFR",Leiested!K24,0)+IF(Leiested!$B$28="NFR",Leiested!K28,0)+IF(Leiested!$B$32="NFR",Leiested!K32,0))</f>
        <v>0</v>
      </c>
      <c r="DH61" s="6">
        <f>-(IF(Leiested!$B$8="NFR",Leiested!L8,0)+IF(Leiested!$B$12="NFR",Leiested!L12,0)+IF(Leiested!$B$16="NFR",Leiested!L16,0)+IF(Leiested!$B$20="NFR",Leiested!L20,0)+IF(Leiested!$B$24="NFR",Leiested!L24,0)+IF(Leiested!$B$28="NFR",Leiested!L28,0)+IF(Leiested!$B$32="NFR",Leiested!L32,0))</f>
        <v>0</v>
      </c>
      <c r="DI61" s="6">
        <f>-(IF(Leiested!$B$8="NFR",Leiested!M8,0)+IF(Leiested!$B$12="NFR",Leiested!M12,0)+IF(Leiested!$B$16="NFR",Leiested!M16,0)+IF(Leiested!$B$20="NFR",Leiested!M20,0)+IF(Leiested!$B$24="NFR",Leiested!M24,0)+IF(Leiested!$B$28="NFR",Leiested!M28,0)+IF(Leiested!$B$32="NFR",Leiested!M32,0))</f>
        <v>0</v>
      </c>
      <c r="DJ61" s="6">
        <f>-(IF(Leiested!$B$8="NFR",Leiested!N8,0)+IF(Leiested!$B$12="NFR",Leiested!N12,0)+IF(Leiested!$B$16="NFR",Leiested!N16,0)+IF(Leiested!$B$20="NFR",Leiested!N20,0)+IF(Leiested!$B$24="NFR",Leiested!N24,0)+IF(Leiested!$B$28="NFR",Leiested!N28,0)+IF(Leiested!$B$32="NFR",Leiested!N32,0))</f>
        <v>0</v>
      </c>
      <c r="DK61" s="73">
        <f t="shared" si="526"/>
        <v>0</v>
      </c>
      <c r="DM61" s="47" t="str">
        <f t="shared" si="65"/>
        <v>Leiested - eksternt finansiert</v>
      </c>
      <c r="DN61" s="6">
        <f>-(IF(Leiested!$B$8="Private",Leiested!E8,0)+IF(Leiested!$B$12="Private",Leiested!E12,0)+IF(Leiested!$B$16="Private",Leiested!E16,0)+IF(Leiested!$B$20="Private",Leiested!E20,0)+IF(Leiested!$B$24="Private",Leiested!E24,0)+IF(Leiested!$B$28="Private",Leiested!E28,0)+IF(Leiested!$B$32="Private",Leiested!E32,0))</f>
        <v>0</v>
      </c>
      <c r="DO61" s="6">
        <f>-(IF(Leiested!$B$8="Private",Leiested!F8,0)+IF(Leiested!$B$12="Private",Leiested!F12,0)+IF(Leiested!$B$16="Private",Leiested!F16,0)+IF(Leiested!$B$20="Private",Leiested!F20,0)+IF(Leiested!$B$24="Private",Leiested!F24,0)+IF(Leiested!$B$28="Private",Leiested!F28,0)+IF(Leiested!$B$32="Private",Leiested!F32,0))</f>
        <v>0</v>
      </c>
      <c r="DP61" s="6">
        <f>-(IF(Leiested!$B$8="Private",Leiested!G8,0)+IF(Leiested!$B$12="Private",Leiested!G12,0)+IF(Leiested!$B$16="Private",Leiested!G16,0)+IF(Leiested!$B$20="Private",Leiested!G20,0)+IF(Leiested!$B$24="Private",Leiested!G24,0)+IF(Leiested!$B$28="Private",Leiested!G28,0)+IF(Leiested!$B$32="Private",Leiested!G32,0))</f>
        <v>0</v>
      </c>
      <c r="DQ61" s="6">
        <f>-(IF(Leiested!$B$8="Private",Leiested!H8,0)+IF(Leiested!$B$12="Private",Leiested!H12,0)+IF(Leiested!$B$16="Private",Leiested!H16,0)+IF(Leiested!$B$20="Private",Leiested!H20,0)+IF(Leiested!$B$24="Private",Leiested!H24,0)+IF(Leiested!$B$28="Private",Leiested!H28,0)+IF(Leiested!$B$32="Private",Leiested!H32,0))</f>
        <v>0</v>
      </c>
      <c r="DR61" s="6">
        <f>-(IF(Leiested!$B$8="Private",Leiested!I8,0)+IF(Leiested!$B$12="Private",Leiested!I12,0)+IF(Leiested!$B$16="Private",Leiested!I16,0)+IF(Leiested!$B$20="Private",Leiested!I20,0)+IF(Leiested!$B$24="Private",Leiested!I24,0)+IF(Leiested!$B$28="Private",Leiested!I28,0)+IF(Leiested!$B$32="Private",Leiested!I32,0))</f>
        <v>0</v>
      </c>
      <c r="DS61" s="6">
        <f>-(IF(Leiested!$B$8="Private",Leiested!J8,0)+IF(Leiested!$B$12="Private",Leiested!J12,0)+IF(Leiested!$B$16="Private",Leiested!J16,0)+IF(Leiested!$B$20="Private",Leiested!J20,0)+IF(Leiested!$B$24="Private",Leiested!J24,0)+IF(Leiested!$B$28="Private",Leiested!J28,0)+IF(Leiested!$B$32="Private",Leiested!J32,0))</f>
        <v>0</v>
      </c>
      <c r="DT61" s="6">
        <f>-(IF(Leiested!$B$8="Private",Leiested!K8,0)+IF(Leiested!$B$12="Private",Leiested!K12,0)+IF(Leiested!$B$16="Private",Leiested!K16,0)+IF(Leiested!$B$20="Private",Leiested!K20,0)+IF(Leiested!$B$24="Private",Leiested!K24,0)+IF(Leiested!$B$28="Private",Leiested!K28,0)+IF(Leiested!$B$32="Private",Leiested!K32,0))</f>
        <v>0</v>
      </c>
      <c r="DU61" s="6">
        <f>-(IF(Leiested!$B$8="Private",Leiested!L8,0)+IF(Leiested!$B$12="Private",Leiested!L12,0)+IF(Leiested!$B$16="Private",Leiested!L16,0)+IF(Leiested!$B$20="Private",Leiested!L20,0)+IF(Leiested!$B$24="Private",Leiested!L24,0)+IF(Leiested!$B$28="Private",Leiested!L28,0)+IF(Leiested!$B$32="Private",Leiested!L32,0))</f>
        <v>0</v>
      </c>
      <c r="DV61" s="6">
        <f>-(IF(Leiested!$B$8="Private",Leiested!M8,0)+IF(Leiested!$B$12="Private",Leiested!M12,0)+IF(Leiested!$B$16="Private",Leiested!M16,0)+IF(Leiested!$B$20="Private",Leiested!M20,0)+IF(Leiested!$B$24="Private",Leiested!M24,0)+IF(Leiested!$B$28="Private",Leiested!M28,0)+IF(Leiested!$B$32="Private",Leiested!M32,0))</f>
        <v>0</v>
      </c>
      <c r="DW61" s="6">
        <f>-(IF(Leiested!$B$8="Private",Leiested!N8,0)+IF(Leiested!$B$12="Private",Leiested!N12,0)+IF(Leiested!$B$16="Private",Leiested!N16,0)+IF(Leiested!$B$20="Private",Leiested!N20,0)+IF(Leiested!$B$24="Private",Leiested!N24,0)+IF(Leiested!$B$28="Private",Leiested!N28,0)+IF(Leiested!$B$32="Private",Leiested!N32,0))</f>
        <v>0</v>
      </c>
      <c r="DX61" s="73">
        <f t="shared" si="527"/>
        <v>0</v>
      </c>
      <c r="DZ61" s="47" t="str">
        <f t="shared" si="67"/>
        <v>Leiested - eksternt finansiert</v>
      </c>
      <c r="EA61"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B61"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C61"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D61"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E61"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F61"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G61"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EH61"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EI61"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EJ61"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EK61" s="30">
        <f t="shared" si="528"/>
        <v>0</v>
      </c>
      <c r="EM61" s="47" t="str">
        <f t="shared" si="69"/>
        <v>Leiested - eksternt finansiert</v>
      </c>
      <c r="EN61" s="6">
        <f>-(IF(Leiested!B8="Offentlige",Leiested!E8,0)+IF(Leiested!$B$12="Offentlige",Leiested!E12,0)+IF(Leiested!$B$16="Offentlige",Leiested!E16,0)+IF(Leiested!$B$20="Offentlige",Leiested!E20,0)+IF(Leiested!$B$24="Offentlige",Leiested!E24,0)+IF(Leiested!B28="Offentlige",Leiested!E28,0)+IF(Leiested!$B$32="Offentlige",Leiested!E32,0))</f>
        <v>0</v>
      </c>
      <c r="EO61" s="6">
        <f>-(IF(Leiested!C8="Offentlige",Leiested!F8,0)+IF(Leiested!$B$12="Offentlige",Leiested!F12,0)+IF(Leiested!$B$16="Offentlige",Leiested!F16,0)+IF(Leiested!$B$20="Offentlige",Leiested!F20,0)+IF(Leiested!$B$24="Offentlige",Leiested!F24,0)+IF(Leiested!C28="Offentlige",Leiested!F28,0)+IF(Leiested!$B$32="Offentlige",Leiested!F32,0))</f>
        <v>0</v>
      </c>
      <c r="EP61" s="6">
        <f>-(IF(Leiested!D8="Offentlige",Leiested!G8,0)+IF(Leiested!$B$12="Offentlige",Leiested!G12,0)+IF(Leiested!$B$16="Offentlige",Leiested!G16,0)+IF(Leiested!$B$20="Offentlige",Leiested!G20,0)+IF(Leiested!$B$24="Offentlige",Leiested!G24,0)+IF(Leiested!D28="Offentlige",Leiested!G28,0)+IF(Leiested!$B$32="Offentlige",Leiested!G32,0))</f>
        <v>0</v>
      </c>
      <c r="EQ61" s="6">
        <f>-(IF(Leiested!E8="Offentlige",Leiested!H8,0)+IF(Leiested!$B$12="Offentlige",Leiested!H12,0)+IF(Leiested!$B$16="Offentlige",Leiested!H16,0)+IF(Leiested!$B$20="Offentlige",Leiested!H20,0)+IF(Leiested!$B$24="Offentlige",Leiested!H24,0)+IF(Leiested!E28="Offentlige",Leiested!H28,0)+IF(Leiested!$B$32="Offentlige",Leiested!H32,0))</f>
        <v>0</v>
      </c>
      <c r="ER61" s="6">
        <f>-(IF(Leiested!F8="Offentlige",Leiested!I8,0)+IF(Leiested!$B$12="Offentlige",Leiested!I12,0)+IF(Leiested!$B$16="Offentlige",Leiested!I16,0)+IF(Leiested!$B$20="Offentlige",Leiested!I20,0)+IF(Leiested!$B$24="Offentlige",Leiested!I24,0)+IF(Leiested!F28="Offentlige",Leiested!I28,0)+IF(Leiested!$B$32="Offentlige",Leiested!I32,0))</f>
        <v>0</v>
      </c>
      <c r="ES61" s="6">
        <f>-(IF(Leiested!G8="Offentlige",Leiested!J8,0)+IF(Leiested!$B$12="Offentlige",Leiested!J12,0)+IF(Leiested!$B$16="Offentlige",Leiested!J16,0)+IF(Leiested!$B$20="Offentlige",Leiested!J20,0)+IF(Leiested!$B$24="Offentlige",Leiested!J24,0)+IF(Leiested!G28="Offentlige",Leiested!J28,0)+IF(Leiested!$B$32="Offentlige",Leiested!J32,0))</f>
        <v>0</v>
      </c>
      <c r="ET61" s="6">
        <f>-(IF(Leiested!H8="Offentlige",Leiested!K8,0)+IF(Leiested!$B$12="Offentlige",Leiested!K12,0)+IF(Leiested!$B$16="Offentlige",Leiested!K16,0)+IF(Leiested!$B$20="Offentlige",Leiested!K20,0)+IF(Leiested!$B$24="Offentlige",Leiested!K24,0)+IF(Leiested!H28="Offentlige",Leiested!K28,0)+IF(Leiested!$B$32="Offentlige",Leiested!K32,0))</f>
        <v>0</v>
      </c>
      <c r="EU61" s="6">
        <f>-(IF(Leiested!I8="Offentlige",Leiested!L8,0)+IF(Leiested!$B$12="Offentlige",Leiested!L12,0)+IF(Leiested!$B$16="Offentlige",Leiested!L16,0)+IF(Leiested!$B$20="Offentlige",Leiested!L20,0)+IF(Leiested!$B$24="Offentlige",Leiested!L24,0)+IF(Leiested!I28="Offentlige",Leiested!L28,0)+IF(Leiested!$B$32="Offentlige",Leiested!L32,0))</f>
        <v>0</v>
      </c>
      <c r="EV61" s="6">
        <f>-(IF(Leiested!J8="Offentlige",Leiested!M8,0)+IF(Leiested!$B$12="Offentlige",Leiested!M12,0)+IF(Leiested!$B$16="Offentlige",Leiested!M16,0)+IF(Leiested!$B$20="Offentlige",Leiested!M20,0)+IF(Leiested!$B$24="Offentlige",Leiested!M24,0)+IF(Leiested!J28="Offentlige",Leiested!M28,0)+IF(Leiested!$B$32="Offentlige",Leiested!M32,0))</f>
        <v>0</v>
      </c>
      <c r="EW61" s="6">
        <f>-(IF(Leiested!K8="Offentlige",Leiested!N8,0)+IF(Leiested!$B$12="Offentlige",Leiested!N12,0)+IF(Leiested!$B$16="Offentlige",Leiested!N16,0)+IF(Leiested!$B$20="Offentlige",Leiested!N20,0)+IF(Leiested!$B$24="Offentlige",Leiested!N24,0)+IF(Leiested!K28="Offentlige",Leiested!N28,0)+IF(Leiested!$B$32="Offentlige",Leiested!N32,0))</f>
        <v>0</v>
      </c>
      <c r="EX61" s="30">
        <f t="shared" si="529"/>
        <v>0</v>
      </c>
      <c r="FA61" s="47" t="str">
        <f t="shared" si="55"/>
        <v>Leiested - eksternt finansiert</v>
      </c>
      <c r="FB61" s="6">
        <f>IF($H61=$FA$1,AR61,0)</f>
        <v>0</v>
      </c>
      <c r="FC61" s="6">
        <f t="shared" ref="FC61:FK61" si="566">IF($H61=$FA$1,-AS61,0)</f>
        <v>0</v>
      </c>
      <c r="FD61" s="6">
        <f t="shared" si="566"/>
        <v>0</v>
      </c>
      <c r="FE61" s="6">
        <f t="shared" si="566"/>
        <v>0</v>
      </c>
      <c r="FF61" s="6">
        <f t="shared" si="566"/>
        <v>0</v>
      </c>
      <c r="FG61" s="6">
        <f t="shared" si="566"/>
        <v>0</v>
      </c>
      <c r="FH61" s="6">
        <f t="shared" si="566"/>
        <v>0</v>
      </c>
      <c r="FI61" s="6">
        <f t="shared" si="566"/>
        <v>0</v>
      </c>
      <c r="FJ61" s="6">
        <f t="shared" si="566"/>
        <v>0</v>
      </c>
      <c r="FK61" s="6">
        <f t="shared" si="566"/>
        <v>0</v>
      </c>
      <c r="FL61" s="30">
        <f t="shared" si="565"/>
        <v>0</v>
      </c>
    </row>
    <row r="62" spans="2:168" ht="13.5" customHeight="1" x14ac:dyDescent="0.25">
      <c r="B62" s="423" t="s">
        <v>142</v>
      </c>
      <c r="C62" s="422"/>
      <c r="D62" s="18"/>
      <c r="E62" s="18"/>
      <c r="F62" s="422">
        <f t="shared" si="514"/>
        <v>0</v>
      </c>
      <c r="G62" s="18"/>
      <c r="H62" s="71" t="s">
        <v>18</v>
      </c>
      <c r="I62" s="10"/>
      <c r="J62" s="603"/>
      <c r="K62" s="608"/>
      <c r="L62" s="608"/>
      <c r="M62" s="608"/>
      <c r="N62" s="608"/>
      <c r="O62" s="608"/>
      <c r="P62" s="608"/>
      <c r="Q62" s="608"/>
      <c r="R62" s="608"/>
      <c r="S62" s="602"/>
      <c r="T62" s="602"/>
      <c r="AR62" s="6">
        <f t="shared" si="497"/>
        <v>0</v>
      </c>
      <c r="AS62" s="6">
        <f t="shared" si="498"/>
        <v>0</v>
      </c>
      <c r="AT62" s="6">
        <f t="shared" si="499"/>
        <v>0</v>
      </c>
      <c r="AU62" s="6">
        <f t="shared" si="500"/>
        <v>0</v>
      </c>
      <c r="AV62" s="6">
        <f t="shared" si="501"/>
        <v>0</v>
      </c>
      <c r="AW62" s="6">
        <f t="shared" si="502"/>
        <v>0</v>
      </c>
      <c r="AX62" s="6">
        <f t="shared" si="503"/>
        <v>0</v>
      </c>
      <c r="AY62" s="6">
        <f t="shared" si="504"/>
        <v>0</v>
      </c>
      <c r="AZ62" s="6">
        <f t="shared" si="505"/>
        <v>0</v>
      </c>
      <c r="BA62" s="6">
        <f t="shared" si="506"/>
        <v>0</v>
      </c>
      <c r="BB62" s="73">
        <f t="shared" si="513"/>
        <v>0</v>
      </c>
      <c r="CB62" s="30"/>
      <c r="CL62" s="47" t="str">
        <f t="shared" si="515"/>
        <v>Egenfinansiert drift</v>
      </c>
      <c r="CM62" s="73">
        <f t="shared" si="524"/>
        <v>0</v>
      </c>
      <c r="CN62" s="73">
        <f t="shared" si="516"/>
        <v>0</v>
      </c>
      <c r="CO62" s="73">
        <f t="shared" si="516"/>
        <v>0</v>
      </c>
      <c r="CP62" s="73">
        <f t="shared" si="516"/>
        <v>0</v>
      </c>
      <c r="CQ62" s="73">
        <f t="shared" si="516"/>
        <v>0</v>
      </c>
      <c r="CR62" s="73">
        <f t="shared" si="516"/>
        <v>0</v>
      </c>
      <c r="CS62" s="73">
        <f t="shared" si="516"/>
        <v>0</v>
      </c>
      <c r="CT62" s="73">
        <f t="shared" si="516"/>
        <v>0</v>
      </c>
      <c r="CU62" s="73">
        <f t="shared" si="516"/>
        <v>0</v>
      </c>
      <c r="CV62" s="73">
        <f t="shared" si="516"/>
        <v>0</v>
      </c>
      <c r="CW62" s="73">
        <f t="shared" si="525"/>
        <v>0</v>
      </c>
      <c r="CZ62" s="47" t="str">
        <f t="shared" si="517"/>
        <v>Egenfinansiert drift</v>
      </c>
      <c r="DA62" s="6">
        <f t="shared" si="518"/>
        <v>0</v>
      </c>
      <c r="DB62" s="6">
        <f t="shared" si="518"/>
        <v>0</v>
      </c>
      <c r="DC62" s="6">
        <f t="shared" si="518"/>
        <v>0</v>
      </c>
      <c r="DD62" s="6">
        <f t="shared" si="518"/>
        <v>0</v>
      </c>
      <c r="DE62" s="6">
        <f t="shared" si="518"/>
        <v>0</v>
      </c>
      <c r="DF62" s="6">
        <f t="shared" si="518"/>
        <v>0</v>
      </c>
      <c r="DG62" s="6">
        <f t="shared" si="518"/>
        <v>0</v>
      </c>
      <c r="DH62" s="6">
        <f t="shared" si="518"/>
        <v>0</v>
      </c>
      <c r="DI62" s="6">
        <f t="shared" si="518"/>
        <v>0</v>
      </c>
      <c r="DJ62" s="6">
        <f t="shared" si="518"/>
        <v>0</v>
      </c>
      <c r="DK62" s="73">
        <f t="shared" si="526"/>
        <v>0</v>
      </c>
      <c r="DM62" s="47" t="str">
        <f t="shared" si="65"/>
        <v>Egenfinansiert drift</v>
      </c>
      <c r="DN62" s="6">
        <f t="shared" ref="DN62:DW63" si="567">IF($H62=$DM$1,CM62,0)</f>
        <v>0</v>
      </c>
      <c r="DO62" s="6">
        <f t="shared" si="567"/>
        <v>0</v>
      </c>
      <c r="DP62" s="6">
        <f t="shared" si="567"/>
        <v>0</v>
      </c>
      <c r="DQ62" s="6">
        <f t="shared" si="567"/>
        <v>0</v>
      </c>
      <c r="DR62" s="6">
        <f t="shared" si="567"/>
        <v>0</v>
      </c>
      <c r="DS62" s="6">
        <f t="shared" si="567"/>
        <v>0</v>
      </c>
      <c r="DT62" s="6">
        <f t="shared" si="567"/>
        <v>0</v>
      </c>
      <c r="DU62" s="6">
        <f t="shared" si="567"/>
        <v>0</v>
      </c>
      <c r="DV62" s="6">
        <f t="shared" si="567"/>
        <v>0</v>
      </c>
      <c r="DW62" s="6">
        <f t="shared" si="567"/>
        <v>0</v>
      </c>
      <c r="DX62" s="73">
        <f t="shared" si="527"/>
        <v>0</v>
      </c>
      <c r="DZ62" s="47" t="str">
        <f t="shared" si="67"/>
        <v>Egenfinansiert drift</v>
      </c>
      <c r="EA62" s="6">
        <f t="shared" ref="EA62:EJ63" si="568">IF($H62=$DZ$1,CM62,0)</f>
        <v>0</v>
      </c>
      <c r="EB62" s="6">
        <f t="shared" si="568"/>
        <v>0</v>
      </c>
      <c r="EC62" s="6">
        <f t="shared" si="568"/>
        <v>0</v>
      </c>
      <c r="ED62" s="6">
        <f t="shared" si="568"/>
        <v>0</v>
      </c>
      <c r="EE62" s="6">
        <f t="shared" si="568"/>
        <v>0</v>
      </c>
      <c r="EF62" s="6">
        <f t="shared" si="568"/>
        <v>0</v>
      </c>
      <c r="EG62" s="6">
        <f t="shared" si="568"/>
        <v>0</v>
      </c>
      <c r="EH62" s="6">
        <f t="shared" si="568"/>
        <v>0</v>
      </c>
      <c r="EI62" s="6">
        <f t="shared" si="568"/>
        <v>0</v>
      </c>
      <c r="EJ62" s="6">
        <f t="shared" si="568"/>
        <v>0</v>
      </c>
      <c r="EK62" s="30">
        <f t="shared" si="528"/>
        <v>0</v>
      </c>
      <c r="EM62" s="47" t="str">
        <f t="shared" si="69"/>
        <v>Egenfinansiert drift</v>
      </c>
      <c r="EN62" s="6">
        <f t="shared" ref="EN62:EW63" si="569">IF($H62=$EM$1,CM62,0)</f>
        <v>0</v>
      </c>
      <c r="EO62" s="6">
        <f t="shared" si="569"/>
        <v>0</v>
      </c>
      <c r="EP62" s="6">
        <f t="shared" si="569"/>
        <v>0</v>
      </c>
      <c r="EQ62" s="6">
        <f t="shared" si="569"/>
        <v>0</v>
      </c>
      <c r="ER62" s="6">
        <f t="shared" si="569"/>
        <v>0</v>
      </c>
      <c r="ES62" s="6">
        <f t="shared" si="569"/>
        <v>0</v>
      </c>
      <c r="ET62" s="6">
        <f t="shared" si="569"/>
        <v>0</v>
      </c>
      <c r="EU62" s="6">
        <f t="shared" si="569"/>
        <v>0</v>
      </c>
      <c r="EV62" s="6">
        <f t="shared" si="569"/>
        <v>0</v>
      </c>
      <c r="EW62" s="6">
        <f t="shared" si="569"/>
        <v>0</v>
      </c>
      <c r="EX62" s="30">
        <f t="shared" si="529"/>
        <v>0</v>
      </c>
      <c r="FA62" s="47" t="str">
        <f t="shared" si="55"/>
        <v>Egenfinansiert drift</v>
      </c>
      <c r="FB62" s="6">
        <f>IF($H62=$FA$1,AR62,0)</f>
        <v>0</v>
      </c>
      <c r="FC62" s="6">
        <f t="shared" ref="FC62:FK62" si="570">IF($H62=$FA$1,AS62,0)</f>
        <v>0</v>
      </c>
      <c r="FD62" s="6">
        <f t="shared" si="570"/>
        <v>0</v>
      </c>
      <c r="FE62" s="6">
        <f t="shared" si="570"/>
        <v>0</v>
      </c>
      <c r="FF62" s="6">
        <f t="shared" si="570"/>
        <v>0</v>
      </c>
      <c r="FG62" s="6">
        <f t="shared" si="570"/>
        <v>0</v>
      </c>
      <c r="FH62" s="6">
        <f t="shared" si="570"/>
        <v>0</v>
      </c>
      <c r="FI62" s="6">
        <f t="shared" si="570"/>
        <v>0</v>
      </c>
      <c r="FJ62" s="6">
        <f t="shared" si="570"/>
        <v>0</v>
      </c>
      <c r="FK62" s="6">
        <f t="shared" si="570"/>
        <v>0</v>
      </c>
      <c r="FL62" s="30">
        <f t="shared" si="523"/>
        <v>0</v>
      </c>
    </row>
    <row r="63" spans="2:168" ht="15" x14ac:dyDescent="0.25">
      <c r="B63" s="12" t="s">
        <v>119</v>
      </c>
      <c r="C63" s="16">
        <f>SUM(C55:C62)</f>
        <v>0</v>
      </c>
      <c r="D63" s="16"/>
      <c r="E63" s="16"/>
      <c r="F63" s="16">
        <f>SUM(F55:F62)</f>
        <v>0</v>
      </c>
      <c r="G63" s="16"/>
      <c r="H63" s="12"/>
      <c r="I63" s="12"/>
      <c r="J63" s="13"/>
      <c r="K63" s="13">
        <f t="shared" ref="K63:T63" si="571">SUM(K55:K62)</f>
        <v>0</v>
      </c>
      <c r="L63" s="13">
        <f t="shared" si="571"/>
        <v>0</v>
      </c>
      <c r="M63" s="13">
        <f t="shared" si="571"/>
        <v>0</v>
      </c>
      <c r="N63" s="13">
        <f t="shared" si="571"/>
        <v>0</v>
      </c>
      <c r="O63" s="13">
        <f t="shared" si="571"/>
        <v>0</v>
      </c>
      <c r="P63" s="13">
        <f t="shared" si="571"/>
        <v>0</v>
      </c>
      <c r="Q63" s="13">
        <f t="shared" si="571"/>
        <v>0</v>
      </c>
      <c r="R63" s="13">
        <f t="shared" si="571"/>
        <v>0</v>
      </c>
      <c r="S63" s="13">
        <f t="shared" si="571"/>
        <v>0</v>
      </c>
      <c r="T63" s="13">
        <f t="shared" si="571"/>
        <v>0</v>
      </c>
      <c r="AR63" s="8">
        <f t="shared" ref="AR63:BA63" si="572">SUM(AR55:AR62)</f>
        <v>0</v>
      </c>
      <c r="AS63" s="8">
        <f t="shared" si="572"/>
        <v>0</v>
      </c>
      <c r="AT63" s="8">
        <f t="shared" si="572"/>
        <v>0</v>
      </c>
      <c r="AU63" s="8">
        <f t="shared" si="572"/>
        <v>0</v>
      </c>
      <c r="AV63" s="8">
        <f t="shared" si="572"/>
        <v>0</v>
      </c>
      <c r="AW63" s="8">
        <f t="shared" si="572"/>
        <v>0</v>
      </c>
      <c r="AX63" s="8">
        <f t="shared" si="572"/>
        <v>0</v>
      </c>
      <c r="AY63" s="8">
        <f t="shared" si="572"/>
        <v>0</v>
      </c>
      <c r="AZ63" s="8">
        <f t="shared" si="572"/>
        <v>0</v>
      </c>
      <c r="BA63" s="8">
        <f t="shared" si="572"/>
        <v>0</v>
      </c>
      <c r="BB63" s="73">
        <f t="shared" si="513"/>
        <v>0</v>
      </c>
      <c r="CB63" s="30"/>
      <c r="CL63" s="47" t="str">
        <f t="shared" si="515"/>
        <v>Sum drift</v>
      </c>
      <c r="CM63" s="73">
        <f t="shared" ref="CM63:CV63" si="573">SUM(CM56:CM62)</f>
        <v>0</v>
      </c>
      <c r="CN63" s="73">
        <f t="shared" si="573"/>
        <v>0</v>
      </c>
      <c r="CO63" s="73">
        <f t="shared" si="573"/>
        <v>0</v>
      </c>
      <c r="CP63" s="73">
        <f t="shared" si="573"/>
        <v>0</v>
      </c>
      <c r="CQ63" s="73">
        <f t="shared" si="573"/>
        <v>0</v>
      </c>
      <c r="CR63" s="73">
        <f t="shared" si="573"/>
        <v>0</v>
      </c>
      <c r="CS63" s="73">
        <f t="shared" si="573"/>
        <v>0</v>
      </c>
      <c r="CT63" s="73">
        <f t="shared" si="573"/>
        <v>0</v>
      </c>
      <c r="CU63" s="73">
        <f t="shared" si="573"/>
        <v>0</v>
      </c>
      <c r="CV63" s="73">
        <f t="shared" si="573"/>
        <v>0</v>
      </c>
      <c r="CW63" s="73">
        <f t="shared" si="525"/>
        <v>0</v>
      </c>
      <c r="CZ63" s="47" t="str">
        <f t="shared" si="517"/>
        <v>Sum drift</v>
      </c>
      <c r="DA63" s="6">
        <f t="shared" si="518"/>
        <v>0</v>
      </c>
      <c r="DB63" s="6">
        <f t="shared" si="518"/>
        <v>0</v>
      </c>
      <c r="DC63" s="6">
        <f t="shared" si="518"/>
        <v>0</v>
      </c>
      <c r="DD63" s="6">
        <f t="shared" si="518"/>
        <v>0</v>
      </c>
      <c r="DE63" s="6">
        <f t="shared" si="518"/>
        <v>0</v>
      </c>
      <c r="DF63" s="6">
        <f t="shared" si="518"/>
        <v>0</v>
      </c>
      <c r="DG63" s="6">
        <f t="shared" si="518"/>
        <v>0</v>
      </c>
      <c r="DH63" s="6">
        <f t="shared" si="518"/>
        <v>0</v>
      </c>
      <c r="DI63" s="6">
        <f t="shared" si="518"/>
        <v>0</v>
      </c>
      <c r="DJ63" s="6">
        <f t="shared" si="518"/>
        <v>0</v>
      </c>
      <c r="DK63" s="73">
        <f t="shared" si="526"/>
        <v>0</v>
      </c>
      <c r="DM63" s="47" t="str">
        <f t="shared" si="65"/>
        <v>Sum drift</v>
      </c>
      <c r="DN63" s="6">
        <f t="shared" si="567"/>
        <v>0</v>
      </c>
      <c r="DO63" s="6">
        <f t="shared" si="567"/>
        <v>0</v>
      </c>
      <c r="DP63" s="6">
        <f t="shared" si="567"/>
        <v>0</v>
      </c>
      <c r="DQ63" s="6">
        <f t="shared" si="567"/>
        <v>0</v>
      </c>
      <c r="DR63" s="6">
        <f t="shared" si="567"/>
        <v>0</v>
      </c>
      <c r="DS63" s="6">
        <f t="shared" si="567"/>
        <v>0</v>
      </c>
      <c r="DT63" s="6">
        <f t="shared" si="567"/>
        <v>0</v>
      </c>
      <c r="DU63" s="6">
        <f t="shared" si="567"/>
        <v>0</v>
      </c>
      <c r="DV63" s="6">
        <f t="shared" si="567"/>
        <v>0</v>
      </c>
      <c r="DW63" s="6">
        <f t="shared" si="567"/>
        <v>0</v>
      </c>
      <c r="DX63" s="73">
        <f t="shared" si="527"/>
        <v>0</v>
      </c>
      <c r="DZ63" s="47" t="str">
        <f t="shared" si="67"/>
        <v>Sum drift</v>
      </c>
      <c r="EA63" s="6">
        <f t="shared" si="568"/>
        <v>0</v>
      </c>
      <c r="EB63" s="6">
        <f t="shared" si="568"/>
        <v>0</v>
      </c>
      <c r="EC63" s="6">
        <f t="shared" si="568"/>
        <v>0</v>
      </c>
      <c r="ED63" s="6">
        <f t="shared" si="568"/>
        <v>0</v>
      </c>
      <c r="EE63" s="6">
        <f t="shared" si="568"/>
        <v>0</v>
      </c>
      <c r="EF63" s="6">
        <f t="shared" si="568"/>
        <v>0</v>
      </c>
      <c r="EG63" s="6">
        <f t="shared" si="568"/>
        <v>0</v>
      </c>
      <c r="EH63" s="6">
        <f t="shared" si="568"/>
        <v>0</v>
      </c>
      <c r="EI63" s="6">
        <f t="shared" si="568"/>
        <v>0</v>
      </c>
      <c r="EJ63" s="6">
        <f t="shared" si="568"/>
        <v>0</v>
      </c>
      <c r="EK63" s="30">
        <f t="shared" si="528"/>
        <v>0</v>
      </c>
      <c r="EM63" s="47" t="str">
        <f t="shared" si="69"/>
        <v>Sum drift</v>
      </c>
      <c r="EN63" s="6">
        <f t="shared" si="569"/>
        <v>0</v>
      </c>
      <c r="EO63" s="6">
        <f t="shared" si="569"/>
        <v>0</v>
      </c>
      <c r="EP63" s="6">
        <f t="shared" si="569"/>
        <v>0</v>
      </c>
      <c r="EQ63" s="6">
        <f t="shared" si="569"/>
        <v>0</v>
      </c>
      <c r="ER63" s="6">
        <f t="shared" si="569"/>
        <v>0</v>
      </c>
      <c r="ES63" s="6">
        <f t="shared" si="569"/>
        <v>0</v>
      </c>
      <c r="ET63" s="6">
        <f t="shared" si="569"/>
        <v>0</v>
      </c>
      <c r="EU63" s="6">
        <f t="shared" si="569"/>
        <v>0</v>
      </c>
      <c r="EV63" s="6">
        <f t="shared" si="569"/>
        <v>0</v>
      </c>
      <c r="EW63" s="6">
        <f t="shared" si="569"/>
        <v>0</v>
      </c>
      <c r="EX63" s="30">
        <f t="shared" si="529"/>
        <v>0</v>
      </c>
      <c r="FA63" s="47" t="str">
        <f t="shared" si="55"/>
        <v>Sum drift</v>
      </c>
      <c r="FB63" s="8">
        <f t="shared" ref="FB63:FK63" si="574">SUM(FB56:FB62)</f>
        <v>0</v>
      </c>
      <c r="FC63" s="8">
        <f t="shared" si="574"/>
        <v>0</v>
      </c>
      <c r="FD63" s="8">
        <f t="shared" si="574"/>
        <v>0</v>
      </c>
      <c r="FE63" s="8">
        <f t="shared" si="574"/>
        <v>0</v>
      </c>
      <c r="FF63" s="8">
        <f t="shared" si="574"/>
        <v>0</v>
      </c>
      <c r="FG63" s="8">
        <f t="shared" si="574"/>
        <v>0</v>
      </c>
      <c r="FH63" s="8">
        <f t="shared" si="574"/>
        <v>0</v>
      </c>
      <c r="FI63" s="8">
        <f t="shared" si="574"/>
        <v>0</v>
      </c>
      <c r="FJ63" s="8">
        <f t="shared" si="574"/>
        <v>0</v>
      </c>
      <c r="FK63" s="8">
        <f t="shared" si="574"/>
        <v>0</v>
      </c>
      <c r="FL63" s="64">
        <f t="shared" si="523"/>
        <v>0</v>
      </c>
    </row>
    <row r="64" spans="2:168" ht="21" x14ac:dyDescent="0.35">
      <c r="B64" s="24"/>
      <c r="H64" s="24"/>
      <c r="I64" s="24"/>
      <c r="J64" s="24"/>
      <c r="K64" s="29" t="s">
        <v>120</v>
      </c>
      <c r="CB64" s="30"/>
      <c r="CZ64" s="47"/>
      <c r="DM64" s="47">
        <f t="shared" si="65"/>
        <v>0</v>
      </c>
      <c r="DZ64" s="47">
        <f t="shared" si="67"/>
        <v>0</v>
      </c>
      <c r="EM64" s="47">
        <f t="shared" si="69"/>
        <v>0</v>
      </c>
      <c r="FA64" s="47">
        <f t="shared" si="55"/>
        <v>0</v>
      </c>
    </row>
    <row r="65" spans="2:168" ht="15" x14ac:dyDescent="0.25">
      <c r="B65" s="274" t="s">
        <v>121</v>
      </c>
      <c r="C65" s="276" t="s">
        <v>69</v>
      </c>
      <c r="D65" s="276"/>
      <c r="E65" s="276"/>
      <c r="F65" s="276" t="s">
        <v>84</v>
      </c>
      <c r="G65" s="276"/>
      <c r="H65" s="274"/>
      <c r="I65" s="274"/>
      <c r="J65" s="274" t="s">
        <v>103</v>
      </c>
      <c r="K65" s="275">
        <f t="shared" ref="K65:T65" si="575">K54</f>
        <v>2025</v>
      </c>
      <c r="L65" s="275">
        <f t="shared" si="575"/>
        <v>2026</v>
      </c>
      <c r="M65" s="275">
        <f t="shared" si="575"/>
        <v>2027</v>
      </c>
      <c r="N65" s="275">
        <f t="shared" si="575"/>
        <v>2028</v>
      </c>
      <c r="O65" s="275">
        <f t="shared" si="575"/>
        <v>2029</v>
      </c>
      <c r="P65" s="275">
        <f t="shared" si="575"/>
        <v>2030</v>
      </c>
      <c r="Q65" s="275">
        <f t="shared" si="575"/>
        <v>2031</v>
      </c>
      <c r="R65" s="275">
        <f t="shared" si="575"/>
        <v>2032</v>
      </c>
      <c r="S65" s="275">
        <f t="shared" si="575"/>
        <v>2033</v>
      </c>
      <c r="T65" s="275">
        <f t="shared" si="575"/>
        <v>2034</v>
      </c>
      <c r="AR65" s="8">
        <f t="shared" ref="AR65:BA70" si="576">K65</f>
        <v>2025</v>
      </c>
      <c r="AS65" s="8">
        <f t="shared" si="576"/>
        <v>2026</v>
      </c>
      <c r="AT65" s="8">
        <f t="shared" si="576"/>
        <v>2027</v>
      </c>
      <c r="AU65" s="8">
        <f t="shared" si="576"/>
        <v>2028</v>
      </c>
      <c r="AV65" s="8">
        <f t="shared" si="576"/>
        <v>2029</v>
      </c>
      <c r="AW65" s="8">
        <f t="shared" si="576"/>
        <v>2030</v>
      </c>
      <c r="AX65" s="8">
        <f t="shared" si="576"/>
        <v>2031</v>
      </c>
      <c r="AY65" s="8">
        <f t="shared" si="576"/>
        <v>2032</v>
      </c>
      <c r="AZ65" s="8">
        <f t="shared" si="576"/>
        <v>2033</v>
      </c>
      <c r="BA65" s="8">
        <f t="shared" si="576"/>
        <v>2034</v>
      </c>
      <c r="CB65" s="30"/>
      <c r="CM65" s="30">
        <f>AR65</f>
        <v>2025</v>
      </c>
      <c r="CN65" s="30">
        <f t="shared" ref="CN65:CV65" si="577">AS65</f>
        <v>2026</v>
      </c>
      <c r="CO65" s="30">
        <f t="shared" si="577"/>
        <v>2027</v>
      </c>
      <c r="CP65" s="30">
        <f t="shared" si="577"/>
        <v>2028</v>
      </c>
      <c r="CQ65" s="30">
        <f t="shared" si="577"/>
        <v>2029</v>
      </c>
      <c r="CR65" s="30">
        <f t="shared" si="577"/>
        <v>2030</v>
      </c>
      <c r="CS65" s="30">
        <f t="shared" si="577"/>
        <v>2031</v>
      </c>
      <c r="CT65" s="30">
        <f t="shared" si="577"/>
        <v>2032</v>
      </c>
      <c r="CU65" s="30">
        <f t="shared" si="577"/>
        <v>2033</v>
      </c>
      <c r="CV65" s="30">
        <f t="shared" si="577"/>
        <v>2034</v>
      </c>
      <c r="CW65" s="234" t="s">
        <v>84</v>
      </c>
      <c r="CZ65" s="47"/>
      <c r="DA65" s="8">
        <f>AR65</f>
        <v>2025</v>
      </c>
      <c r="DB65" s="8">
        <f t="shared" ref="DB65:DK65" si="578">AS65</f>
        <v>2026</v>
      </c>
      <c r="DC65" s="8">
        <f t="shared" si="578"/>
        <v>2027</v>
      </c>
      <c r="DD65" s="8">
        <f t="shared" si="578"/>
        <v>2028</v>
      </c>
      <c r="DE65" s="8">
        <f t="shared" si="578"/>
        <v>2029</v>
      </c>
      <c r="DF65" s="8">
        <f t="shared" si="578"/>
        <v>2030</v>
      </c>
      <c r="DG65" s="8">
        <f t="shared" si="578"/>
        <v>2031</v>
      </c>
      <c r="DH65" s="8">
        <f t="shared" si="578"/>
        <v>2032</v>
      </c>
      <c r="DI65" s="8">
        <f t="shared" si="578"/>
        <v>2033</v>
      </c>
      <c r="DJ65" s="8">
        <f t="shared" si="578"/>
        <v>2034</v>
      </c>
      <c r="DK65" s="8">
        <f t="shared" si="578"/>
        <v>0</v>
      </c>
      <c r="DM65" s="47">
        <f t="shared" si="65"/>
        <v>0</v>
      </c>
      <c r="DN65" s="8">
        <f t="shared" ref="DN65:DX65" si="579">DN61</f>
        <v>0</v>
      </c>
      <c r="DO65" s="8">
        <f t="shared" si="579"/>
        <v>0</v>
      </c>
      <c r="DP65" s="8">
        <f t="shared" si="579"/>
        <v>0</v>
      </c>
      <c r="DQ65" s="8">
        <f t="shared" si="579"/>
        <v>0</v>
      </c>
      <c r="DR65" s="8">
        <f t="shared" si="579"/>
        <v>0</v>
      </c>
      <c r="DS65" s="8">
        <f t="shared" si="579"/>
        <v>0</v>
      </c>
      <c r="DT65" s="8">
        <f t="shared" si="579"/>
        <v>0</v>
      </c>
      <c r="DU65" s="8">
        <f t="shared" si="579"/>
        <v>0</v>
      </c>
      <c r="DV65" s="8">
        <f t="shared" si="579"/>
        <v>0</v>
      </c>
      <c r="DW65" s="8">
        <f t="shared" si="579"/>
        <v>0</v>
      </c>
      <c r="DX65" s="8">
        <f t="shared" si="579"/>
        <v>0</v>
      </c>
      <c r="DZ65" s="47">
        <f t="shared" si="67"/>
        <v>0</v>
      </c>
      <c r="EA65" s="8">
        <f t="shared" ref="EA65:EK65" si="580">EA61</f>
        <v>0</v>
      </c>
      <c r="EB65" s="8">
        <f t="shared" si="580"/>
        <v>0</v>
      </c>
      <c r="EC65" s="8">
        <f t="shared" si="580"/>
        <v>0</v>
      </c>
      <c r="ED65" s="8">
        <f t="shared" si="580"/>
        <v>0</v>
      </c>
      <c r="EE65" s="8">
        <f t="shared" si="580"/>
        <v>0</v>
      </c>
      <c r="EF65" s="8">
        <f t="shared" si="580"/>
        <v>0</v>
      </c>
      <c r="EG65" s="8">
        <f t="shared" si="580"/>
        <v>0</v>
      </c>
      <c r="EH65" s="8">
        <f t="shared" si="580"/>
        <v>0</v>
      </c>
      <c r="EI65" s="8">
        <f t="shared" si="580"/>
        <v>0</v>
      </c>
      <c r="EJ65" s="8">
        <f t="shared" si="580"/>
        <v>0</v>
      </c>
      <c r="EK65" s="8">
        <f t="shared" si="580"/>
        <v>0</v>
      </c>
      <c r="EM65" s="47">
        <f t="shared" si="69"/>
        <v>0</v>
      </c>
      <c r="EN65" s="8">
        <f t="shared" ref="EN65:EX65" si="581">EN61</f>
        <v>0</v>
      </c>
      <c r="EO65" s="8">
        <f t="shared" si="581"/>
        <v>0</v>
      </c>
      <c r="EP65" s="8">
        <f t="shared" si="581"/>
        <v>0</v>
      </c>
      <c r="EQ65" s="8">
        <f t="shared" si="581"/>
        <v>0</v>
      </c>
      <c r="ER65" s="8">
        <f t="shared" si="581"/>
        <v>0</v>
      </c>
      <c r="ES65" s="8">
        <f t="shared" si="581"/>
        <v>0</v>
      </c>
      <c r="ET65" s="8">
        <f t="shared" si="581"/>
        <v>0</v>
      </c>
      <c r="EU65" s="8">
        <f t="shared" si="581"/>
        <v>0</v>
      </c>
      <c r="EV65" s="8">
        <f t="shared" si="581"/>
        <v>0</v>
      </c>
      <c r="EW65" s="8">
        <f t="shared" si="581"/>
        <v>0</v>
      </c>
      <c r="EX65" s="8">
        <f t="shared" si="581"/>
        <v>0</v>
      </c>
      <c r="FA65" s="47">
        <f t="shared" si="55"/>
        <v>0</v>
      </c>
      <c r="FB65" s="8">
        <f t="shared" ref="FB65:FL65" si="582">FB61</f>
        <v>0</v>
      </c>
      <c r="FC65" s="8">
        <f t="shared" si="582"/>
        <v>0</v>
      </c>
      <c r="FD65" s="8">
        <f t="shared" si="582"/>
        <v>0</v>
      </c>
      <c r="FE65" s="8">
        <f t="shared" si="582"/>
        <v>0</v>
      </c>
      <c r="FF65" s="8">
        <f t="shared" si="582"/>
        <v>0</v>
      </c>
      <c r="FG65" s="8">
        <f t="shared" si="582"/>
        <v>0</v>
      </c>
      <c r="FH65" s="8">
        <f t="shared" si="582"/>
        <v>0</v>
      </c>
      <c r="FI65" s="8">
        <f t="shared" si="582"/>
        <v>0</v>
      </c>
      <c r="FJ65" s="8">
        <f t="shared" si="582"/>
        <v>0</v>
      </c>
      <c r="FK65" s="8">
        <f t="shared" si="582"/>
        <v>0</v>
      </c>
      <c r="FL65" s="8">
        <f t="shared" si="582"/>
        <v>0</v>
      </c>
    </row>
    <row r="66" spans="2:168" ht="15" x14ac:dyDescent="0.25">
      <c r="B66" s="423" t="s">
        <v>122</v>
      </c>
      <c r="C66" s="422"/>
      <c r="D66" s="17"/>
      <c r="E66" s="17"/>
      <c r="F66" s="422">
        <f>SUM(K66:T66)</f>
        <v>0</v>
      </c>
      <c r="G66" s="17"/>
      <c r="H66" s="595"/>
      <c r="I66" s="9"/>
      <c r="J66" s="603"/>
      <c r="K66" s="602"/>
      <c r="L66" s="602"/>
      <c r="M66" s="602"/>
      <c r="N66" s="602"/>
      <c r="O66" s="602"/>
      <c r="P66" s="602"/>
      <c r="Q66" s="602"/>
      <c r="R66" s="602"/>
      <c r="S66" s="602"/>
      <c r="T66" s="602"/>
      <c r="AR66" s="6">
        <f t="shared" si="576"/>
        <v>0</v>
      </c>
      <c r="AS66" s="6">
        <f t="shared" si="576"/>
        <v>0</v>
      </c>
      <c r="AT66" s="6">
        <f t="shared" si="576"/>
        <v>0</v>
      </c>
      <c r="AU66" s="6">
        <f t="shared" si="576"/>
        <v>0</v>
      </c>
      <c r="AV66" s="6">
        <f t="shared" si="576"/>
        <v>0</v>
      </c>
      <c r="AW66" s="6">
        <f t="shared" si="576"/>
        <v>0</v>
      </c>
      <c r="AX66" s="6">
        <f t="shared" si="576"/>
        <v>0</v>
      </c>
      <c r="AY66" s="6">
        <f t="shared" si="576"/>
        <v>0</v>
      </c>
      <c r="AZ66" s="6">
        <f t="shared" si="576"/>
        <v>0</v>
      </c>
      <c r="BA66" s="6">
        <f t="shared" si="576"/>
        <v>0</v>
      </c>
      <c r="BB66" s="73">
        <f t="shared" ref="BB66:BB69" si="583">SUM(AR66:BA66)</f>
        <v>0</v>
      </c>
      <c r="CB66" s="30"/>
      <c r="CL66" s="47" t="str">
        <f t="shared" ref="CL66:CL71" si="584">B66</f>
        <v>Internasjonal finansiering</v>
      </c>
      <c r="CM66" s="73">
        <f>IF($H66="Egenandel",0,-AR66)</f>
        <v>0</v>
      </c>
      <c r="CN66" s="73">
        <f t="shared" ref="CN66:CV69" si="585">IF($H66="Egenandel",0,-AS66)</f>
        <v>0</v>
      </c>
      <c r="CO66" s="73">
        <f t="shared" si="585"/>
        <v>0</v>
      </c>
      <c r="CP66" s="73">
        <f t="shared" si="585"/>
        <v>0</v>
      </c>
      <c r="CQ66" s="73">
        <f t="shared" si="585"/>
        <v>0</v>
      </c>
      <c r="CR66" s="73">
        <f t="shared" si="585"/>
        <v>0</v>
      </c>
      <c r="CS66" s="73">
        <f t="shared" si="585"/>
        <v>0</v>
      </c>
      <c r="CT66" s="73">
        <f t="shared" si="585"/>
        <v>0</v>
      </c>
      <c r="CU66" s="73">
        <f t="shared" si="585"/>
        <v>0</v>
      </c>
      <c r="CV66" s="73">
        <f t="shared" si="585"/>
        <v>0</v>
      </c>
      <c r="CW66" s="73">
        <f>SUM(CM66:CV66)</f>
        <v>0</v>
      </c>
      <c r="CZ66" s="47"/>
      <c r="DA66" s="40"/>
      <c r="DB66" s="40"/>
      <c r="DC66" s="40"/>
      <c r="DD66" s="40"/>
      <c r="DE66" s="40"/>
      <c r="DF66" s="40"/>
      <c r="DG66" s="40"/>
      <c r="DH66" s="40"/>
      <c r="DI66" s="40"/>
      <c r="DJ66" s="40"/>
      <c r="DK66" s="40"/>
      <c r="DM66" s="47">
        <f t="shared" si="65"/>
        <v>0</v>
      </c>
      <c r="DN66" s="40"/>
      <c r="DO66" s="40"/>
      <c r="DP66" s="40"/>
      <c r="DQ66" s="40"/>
      <c r="DR66" s="40"/>
      <c r="DS66" s="40"/>
      <c r="DT66" s="40"/>
      <c r="DU66" s="40"/>
      <c r="DV66" s="40"/>
      <c r="DW66" s="40"/>
      <c r="DX66" s="40"/>
      <c r="DZ66" s="47">
        <f t="shared" si="67"/>
        <v>0</v>
      </c>
      <c r="EA66" s="40"/>
      <c r="EB66" s="40"/>
      <c r="EC66" s="40"/>
      <c r="ED66" s="40"/>
      <c r="EE66" s="40"/>
      <c r="EF66" s="40"/>
      <c r="EG66" s="40"/>
      <c r="EH66" s="40"/>
      <c r="EI66" s="40"/>
      <c r="EJ66" s="40"/>
      <c r="EK66" s="40"/>
      <c r="EM66" s="47">
        <f t="shared" si="69"/>
        <v>0</v>
      </c>
      <c r="EN66" s="40"/>
      <c r="EO66" s="40"/>
      <c r="EP66" s="40"/>
      <c r="EQ66" s="40"/>
      <c r="ER66" s="40"/>
      <c r="ES66" s="40"/>
      <c r="ET66" s="40"/>
      <c r="EU66" s="40"/>
      <c r="EV66" s="40"/>
      <c r="EW66" s="40"/>
      <c r="EX66" s="40"/>
      <c r="FA66" s="47">
        <f t="shared" si="55"/>
        <v>0</v>
      </c>
      <c r="FB66" s="40"/>
      <c r="FC66" s="40"/>
      <c r="FD66" s="40"/>
      <c r="FE66" s="40"/>
      <c r="FF66" s="40"/>
      <c r="FG66" s="40"/>
      <c r="FH66" s="40"/>
      <c r="FI66" s="40"/>
      <c r="FJ66" s="40"/>
      <c r="FK66" s="40"/>
      <c r="FL66" s="40"/>
    </row>
    <row r="67" spans="2:168" ht="15" x14ac:dyDescent="0.25">
      <c r="B67" s="423" t="s">
        <v>123</v>
      </c>
      <c r="C67" s="422"/>
      <c r="D67" s="17"/>
      <c r="E67" s="17"/>
      <c r="F67" s="422">
        <f t="shared" ref="F67:F69" si="586">SUM(K67:T67)</f>
        <v>0</v>
      </c>
      <c r="G67" s="17"/>
      <c r="H67" s="595"/>
      <c r="I67" s="9"/>
      <c r="J67" s="603"/>
      <c r="K67" s="602"/>
      <c r="L67" s="602"/>
      <c r="M67" s="602"/>
      <c r="N67" s="602"/>
      <c r="O67" s="602"/>
      <c r="P67" s="602"/>
      <c r="Q67" s="602"/>
      <c r="R67" s="602"/>
      <c r="S67" s="602"/>
      <c r="T67" s="602"/>
      <c r="AR67" s="6">
        <f t="shared" si="576"/>
        <v>0</v>
      </c>
      <c r="AS67" s="6">
        <f t="shared" si="576"/>
        <v>0</v>
      </c>
      <c r="AT67" s="6">
        <f t="shared" si="576"/>
        <v>0</v>
      </c>
      <c r="AU67" s="6">
        <f t="shared" si="576"/>
        <v>0</v>
      </c>
      <c r="AV67" s="6">
        <f t="shared" si="576"/>
        <v>0</v>
      </c>
      <c r="AW67" s="6">
        <f t="shared" si="576"/>
        <v>0</v>
      </c>
      <c r="AX67" s="6">
        <f t="shared" si="576"/>
        <v>0</v>
      </c>
      <c r="AY67" s="6">
        <f t="shared" si="576"/>
        <v>0</v>
      </c>
      <c r="AZ67" s="6">
        <f t="shared" si="576"/>
        <v>0</v>
      </c>
      <c r="BA67" s="6">
        <f t="shared" si="576"/>
        <v>0</v>
      </c>
      <c r="BB67" s="73">
        <f t="shared" si="583"/>
        <v>0</v>
      </c>
      <c r="CB67" s="30"/>
      <c r="CL67" s="47" t="str">
        <f t="shared" si="584"/>
        <v>Anne offentlig finansiering</v>
      </c>
      <c r="CM67" s="73">
        <f>IF($H67="Egenandel",0,-AR67)</f>
        <v>0</v>
      </c>
      <c r="CN67" s="73">
        <f t="shared" si="585"/>
        <v>0</v>
      </c>
      <c r="CO67" s="73">
        <f t="shared" si="585"/>
        <v>0</v>
      </c>
      <c r="CP67" s="73">
        <f t="shared" si="585"/>
        <v>0</v>
      </c>
      <c r="CQ67" s="73">
        <f t="shared" si="585"/>
        <v>0</v>
      </c>
      <c r="CR67" s="73">
        <f t="shared" si="585"/>
        <v>0</v>
      </c>
      <c r="CS67" s="73">
        <f t="shared" si="585"/>
        <v>0</v>
      </c>
      <c r="CT67" s="73">
        <f t="shared" si="585"/>
        <v>0</v>
      </c>
      <c r="CU67" s="73">
        <f t="shared" si="585"/>
        <v>0</v>
      </c>
      <c r="CV67" s="73">
        <f t="shared" si="585"/>
        <v>0</v>
      </c>
      <c r="CW67" s="73">
        <f>SUM(CM67:CV67)</f>
        <v>0</v>
      </c>
      <c r="CZ67" s="47" t="str">
        <f t="shared" ref="CZ67:CZ71" si="587">CL67</f>
        <v>Anne offentlig finansiering</v>
      </c>
      <c r="DA67" s="6">
        <f t="shared" ref="DA67:DJ71" si="588">IF($H67="NFR",CM67,0)</f>
        <v>0</v>
      </c>
      <c r="DB67" s="6">
        <f t="shared" si="588"/>
        <v>0</v>
      </c>
      <c r="DC67" s="6">
        <f t="shared" si="588"/>
        <v>0</v>
      </c>
      <c r="DD67" s="6">
        <f t="shared" si="588"/>
        <v>0</v>
      </c>
      <c r="DE67" s="6">
        <f t="shared" si="588"/>
        <v>0</v>
      </c>
      <c r="DF67" s="6">
        <f t="shared" si="588"/>
        <v>0</v>
      </c>
      <c r="DG67" s="6">
        <f t="shared" si="588"/>
        <v>0</v>
      </c>
      <c r="DH67" s="6">
        <f t="shared" si="588"/>
        <v>0</v>
      </c>
      <c r="DI67" s="6">
        <f t="shared" si="588"/>
        <v>0</v>
      </c>
      <c r="DJ67" s="6">
        <f t="shared" si="588"/>
        <v>0</v>
      </c>
      <c r="DK67" s="73">
        <f>SUM(DA67:DJ67)</f>
        <v>0</v>
      </c>
      <c r="DM67" s="47" t="str">
        <f t="shared" si="65"/>
        <v>Anne offentlig finansiering</v>
      </c>
      <c r="DN67" s="6">
        <f t="shared" ref="DN67:DW69" si="589">IF($H67=$DM$1,CM67,0)</f>
        <v>0</v>
      </c>
      <c r="DO67" s="6">
        <f t="shared" si="589"/>
        <v>0</v>
      </c>
      <c r="DP67" s="6">
        <f t="shared" si="589"/>
        <v>0</v>
      </c>
      <c r="DQ67" s="6">
        <f t="shared" si="589"/>
        <v>0</v>
      </c>
      <c r="DR67" s="6">
        <f t="shared" si="589"/>
        <v>0</v>
      </c>
      <c r="DS67" s="6">
        <f t="shared" si="589"/>
        <v>0</v>
      </c>
      <c r="DT67" s="6">
        <f t="shared" si="589"/>
        <v>0</v>
      </c>
      <c r="DU67" s="6">
        <f t="shared" si="589"/>
        <v>0</v>
      </c>
      <c r="DV67" s="6">
        <f t="shared" si="589"/>
        <v>0</v>
      </c>
      <c r="DW67" s="6">
        <f t="shared" si="589"/>
        <v>0</v>
      </c>
      <c r="DX67" s="73">
        <f>SUM(DN67:DW67)</f>
        <v>0</v>
      </c>
      <c r="DZ67" s="47" t="str">
        <f t="shared" si="67"/>
        <v>Anne offentlig finansiering</v>
      </c>
      <c r="EA67" s="6">
        <f t="shared" ref="EA67:EJ69" si="590">IF($H67=$DZ$1,CM67,0)</f>
        <v>0</v>
      </c>
      <c r="EB67" s="6">
        <f t="shared" si="590"/>
        <v>0</v>
      </c>
      <c r="EC67" s="6">
        <f t="shared" si="590"/>
        <v>0</v>
      </c>
      <c r="ED67" s="6">
        <f t="shared" si="590"/>
        <v>0</v>
      </c>
      <c r="EE67" s="6">
        <f t="shared" si="590"/>
        <v>0</v>
      </c>
      <c r="EF67" s="6">
        <f t="shared" si="590"/>
        <v>0</v>
      </c>
      <c r="EG67" s="6">
        <f t="shared" si="590"/>
        <v>0</v>
      </c>
      <c r="EH67" s="6">
        <f t="shared" si="590"/>
        <v>0</v>
      </c>
      <c r="EI67" s="6">
        <f t="shared" si="590"/>
        <v>0</v>
      </c>
      <c r="EJ67" s="6">
        <f t="shared" si="590"/>
        <v>0</v>
      </c>
      <c r="EK67" s="30">
        <f>SUM(EA67:EJ67)</f>
        <v>0</v>
      </c>
      <c r="EM67" s="47" t="str">
        <f t="shared" si="69"/>
        <v>Anne offentlig finansiering</v>
      </c>
      <c r="EN67" s="6">
        <f t="shared" ref="EN67:EW69" si="591">IF($H67=$EM$1,CM67,0)</f>
        <v>0</v>
      </c>
      <c r="EO67" s="6">
        <f t="shared" si="591"/>
        <v>0</v>
      </c>
      <c r="EP67" s="6">
        <f t="shared" si="591"/>
        <v>0</v>
      </c>
      <c r="EQ67" s="6">
        <f t="shared" si="591"/>
        <v>0</v>
      </c>
      <c r="ER67" s="6">
        <f t="shared" si="591"/>
        <v>0</v>
      </c>
      <c r="ES67" s="6">
        <f t="shared" si="591"/>
        <v>0</v>
      </c>
      <c r="ET67" s="6">
        <f t="shared" si="591"/>
        <v>0</v>
      </c>
      <c r="EU67" s="6">
        <f t="shared" si="591"/>
        <v>0</v>
      </c>
      <c r="EV67" s="6">
        <f t="shared" si="591"/>
        <v>0</v>
      </c>
      <c r="EW67" s="6">
        <f t="shared" si="591"/>
        <v>0</v>
      </c>
      <c r="EX67" s="30">
        <f>SUM(EN67:EW67)</f>
        <v>0</v>
      </c>
      <c r="FA67" s="47" t="str">
        <f t="shared" si="55"/>
        <v>Anne offentlig finansiering</v>
      </c>
      <c r="FB67" s="6">
        <f>IF($H67=$FA$1,AR67,0)</f>
        <v>0</v>
      </c>
      <c r="FC67" s="6">
        <f t="shared" ref="FC67:FK69" si="592">IF($H67=$FA$1,-AS67,0)</f>
        <v>0</v>
      </c>
      <c r="FD67" s="6">
        <f t="shared" si="592"/>
        <v>0</v>
      </c>
      <c r="FE67" s="6">
        <f t="shared" si="592"/>
        <v>0</v>
      </c>
      <c r="FF67" s="6">
        <f t="shared" si="592"/>
        <v>0</v>
      </c>
      <c r="FG67" s="6">
        <f t="shared" si="592"/>
        <v>0</v>
      </c>
      <c r="FH67" s="6">
        <f t="shared" si="592"/>
        <v>0</v>
      </c>
      <c r="FI67" s="6">
        <f t="shared" si="592"/>
        <v>0</v>
      </c>
      <c r="FJ67" s="6">
        <f t="shared" si="592"/>
        <v>0</v>
      </c>
      <c r="FK67" s="6">
        <f t="shared" si="592"/>
        <v>0</v>
      </c>
      <c r="FL67" s="30">
        <f t="shared" ref="FL67:FL69" si="593">SUM(FB67:FK67)</f>
        <v>0</v>
      </c>
    </row>
    <row r="68" spans="2:168" ht="15" x14ac:dyDescent="0.25">
      <c r="B68" s="423" t="s">
        <v>124</v>
      </c>
      <c r="C68" s="422"/>
      <c r="D68" s="17"/>
      <c r="E68" s="17"/>
      <c r="F68" s="422">
        <f t="shared" si="586"/>
        <v>0</v>
      </c>
      <c r="G68" s="17"/>
      <c r="H68" s="595"/>
      <c r="I68" s="10"/>
      <c r="J68" s="603"/>
      <c r="K68" s="602"/>
      <c r="L68" s="602"/>
      <c r="M68" s="602"/>
      <c r="N68" s="602"/>
      <c r="O68" s="602"/>
      <c r="P68" s="602"/>
      <c r="Q68" s="602"/>
      <c r="R68" s="602"/>
      <c r="S68" s="602"/>
      <c r="T68" s="602"/>
      <c r="AR68" s="6">
        <f t="shared" si="576"/>
        <v>0</v>
      </c>
      <c r="AS68" s="6">
        <f t="shared" si="576"/>
        <v>0</v>
      </c>
      <c r="AT68" s="6">
        <f t="shared" si="576"/>
        <v>0</v>
      </c>
      <c r="AU68" s="6">
        <f t="shared" si="576"/>
        <v>0</v>
      </c>
      <c r="AV68" s="6">
        <f t="shared" si="576"/>
        <v>0</v>
      </c>
      <c r="AW68" s="6">
        <f t="shared" si="576"/>
        <v>0</v>
      </c>
      <c r="AX68" s="6">
        <f t="shared" si="576"/>
        <v>0</v>
      </c>
      <c r="AY68" s="6">
        <f t="shared" si="576"/>
        <v>0</v>
      </c>
      <c r="AZ68" s="6">
        <f t="shared" si="576"/>
        <v>0</v>
      </c>
      <c r="BA68" s="6">
        <f t="shared" si="576"/>
        <v>0</v>
      </c>
      <c r="BB68" s="73">
        <f t="shared" si="583"/>
        <v>0</v>
      </c>
      <c r="CB68" s="30"/>
      <c r="CL68" s="47" t="str">
        <f t="shared" si="584"/>
        <v>Annen privat finansiering</v>
      </c>
      <c r="CM68" s="73">
        <f t="shared" ref="CM68:CM69" si="594">IF($H68="Egenandel",0,-AR68)</f>
        <v>0</v>
      </c>
      <c r="CN68" s="73">
        <f t="shared" si="585"/>
        <v>0</v>
      </c>
      <c r="CO68" s="73">
        <f t="shared" si="585"/>
        <v>0</v>
      </c>
      <c r="CP68" s="73">
        <f t="shared" si="585"/>
        <v>0</v>
      </c>
      <c r="CQ68" s="73">
        <f t="shared" si="585"/>
        <v>0</v>
      </c>
      <c r="CR68" s="73">
        <f t="shared" si="585"/>
        <v>0</v>
      </c>
      <c r="CS68" s="73">
        <f t="shared" si="585"/>
        <v>0</v>
      </c>
      <c r="CT68" s="73">
        <f t="shared" si="585"/>
        <v>0</v>
      </c>
      <c r="CU68" s="73">
        <f t="shared" si="585"/>
        <v>0</v>
      </c>
      <c r="CV68" s="73">
        <f t="shared" si="585"/>
        <v>0</v>
      </c>
      <c r="CW68" s="73">
        <f t="shared" ref="CW68:CW69" si="595">SUM(CM68:CV68)</f>
        <v>0</v>
      </c>
      <c r="CZ68" s="47" t="str">
        <f t="shared" si="587"/>
        <v>Annen privat finansiering</v>
      </c>
      <c r="DA68" s="6">
        <f t="shared" si="588"/>
        <v>0</v>
      </c>
      <c r="DB68" s="6">
        <f t="shared" si="588"/>
        <v>0</v>
      </c>
      <c r="DC68" s="6">
        <f t="shared" si="588"/>
        <v>0</v>
      </c>
      <c r="DD68" s="6">
        <f t="shared" si="588"/>
        <v>0</v>
      </c>
      <c r="DE68" s="6">
        <f t="shared" si="588"/>
        <v>0</v>
      </c>
      <c r="DF68" s="6">
        <f t="shared" si="588"/>
        <v>0</v>
      </c>
      <c r="DG68" s="6">
        <f t="shared" si="588"/>
        <v>0</v>
      </c>
      <c r="DH68" s="6">
        <f t="shared" si="588"/>
        <v>0</v>
      </c>
      <c r="DI68" s="6">
        <f t="shared" si="588"/>
        <v>0</v>
      </c>
      <c r="DJ68" s="6">
        <f t="shared" si="588"/>
        <v>0</v>
      </c>
      <c r="DK68" s="73">
        <f t="shared" ref="DK68:DK71" si="596">SUM(DA68:DJ68)</f>
        <v>0</v>
      </c>
      <c r="DM68" s="47" t="str">
        <f t="shared" si="65"/>
        <v>Annen privat finansiering</v>
      </c>
      <c r="DN68" s="6">
        <f t="shared" si="589"/>
        <v>0</v>
      </c>
      <c r="DO68" s="6">
        <f t="shared" si="589"/>
        <v>0</v>
      </c>
      <c r="DP68" s="6">
        <f t="shared" si="589"/>
        <v>0</v>
      </c>
      <c r="DQ68" s="6">
        <f t="shared" si="589"/>
        <v>0</v>
      </c>
      <c r="DR68" s="6">
        <f t="shared" si="589"/>
        <v>0</v>
      </c>
      <c r="DS68" s="6">
        <f t="shared" si="589"/>
        <v>0</v>
      </c>
      <c r="DT68" s="6">
        <f t="shared" si="589"/>
        <v>0</v>
      </c>
      <c r="DU68" s="6">
        <f t="shared" si="589"/>
        <v>0</v>
      </c>
      <c r="DV68" s="6">
        <f t="shared" si="589"/>
        <v>0</v>
      </c>
      <c r="DW68" s="6">
        <f t="shared" si="589"/>
        <v>0</v>
      </c>
      <c r="DX68" s="73">
        <f t="shared" ref="DX68:DX71" si="597">SUM(DN68:DW68)</f>
        <v>0</v>
      </c>
      <c r="DZ68" s="47" t="str">
        <f t="shared" si="67"/>
        <v>Annen privat finansiering</v>
      </c>
      <c r="EA68" s="6">
        <f t="shared" si="590"/>
        <v>0</v>
      </c>
      <c r="EB68" s="6">
        <f t="shared" si="590"/>
        <v>0</v>
      </c>
      <c r="EC68" s="6">
        <f t="shared" si="590"/>
        <v>0</v>
      </c>
      <c r="ED68" s="6">
        <f t="shared" si="590"/>
        <v>0</v>
      </c>
      <c r="EE68" s="6">
        <f t="shared" si="590"/>
        <v>0</v>
      </c>
      <c r="EF68" s="6">
        <f t="shared" si="590"/>
        <v>0</v>
      </c>
      <c r="EG68" s="6">
        <f t="shared" si="590"/>
        <v>0</v>
      </c>
      <c r="EH68" s="6">
        <f t="shared" si="590"/>
        <v>0</v>
      </c>
      <c r="EI68" s="6">
        <f t="shared" si="590"/>
        <v>0</v>
      </c>
      <c r="EJ68" s="6">
        <f t="shared" si="590"/>
        <v>0</v>
      </c>
      <c r="EK68" s="30">
        <f t="shared" ref="EK68:EK71" si="598">SUM(EA68:EJ68)</f>
        <v>0</v>
      </c>
      <c r="EM68" s="47" t="str">
        <f t="shared" si="69"/>
        <v>Annen privat finansiering</v>
      </c>
      <c r="EN68" s="6">
        <f t="shared" si="591"/>
        <v>0</v>
      </c>
      <c r="EO68" s="6">
        <f t="shared" si="591"/>
        <v>0</v>
      </c>
      <c r="EP68" s="6">
        <f t="shared" si="591"/>
        <v>0</v>
      </c>
      <c r="EQ68" s="6">
        <f t="shared" si="591"/>
        <v>0</v>
      </c>
      <c r="ER68" s="6">
        <f t="shared" si="591"/>
        <v>0</v>
      </c>
      <c r="ES68" s="6">
        <f t="shared" si="591"/>
        <v>0</v>
      </c>
      <c r="ET68" s="6">
        <f t="shared" si="591"/>
        <v>0</v>
      </c>
      <c r="EU68" s="6">
        <f t="shared" si="591"/>
        <v>0</v>
      </c>
      <c r="EV68" s="6">
        <f t="shared" si="591"/>
        <v>0</v>
      </c>
      <c r="EW68" s="6">
        <f t="shared" si="591"/>
        <v>0</v>
      </c>
      <c r="EX68" s="30">
        <f t="shared" ref="EX68:EX71" si="599">SUM(EN68:EW68)</f>
        <v>0</v>
      </c>
      <c r="FA68" s="47" t="str">
        <f t="shared" si="55"/>
        <v>Annen privat finansiering</v>
      </c>
      <c r="FB68" s="6">
        <f>IF($H68=$FA$1,AR68,0)</f>
        <v>0</v>
      </c>
      <c r="FC68" s="6">
        <f t="shared" si="592"/>
        <v>0</v>
      </c>
      <c r="FD68" s="6">
        <f t="shared" si="592"/>
        <v>0</v>
      </c>
      <c r="FE68" s="6">
        <f t="shared" si="592"/>
        <v>0</v>
      </c>
      <c r="FF68" s="6">
        <f t="shared" si="592"/>
        <v>0</v>
      </c>
      <c r="FG68" s="6">
        <f t="shared" si="592"/>
        <v>0</v>
      </c>
      <c r="FH68" s="6">
        <f t="shared" si="592"/>
        <v>0</v>
      </c>
      <c r="FI68" s="6">
        <f t="shared" si="592"/>
        <v>0</v>
      </c>
      <c r="FJ68" s="6">
        <f t="shared" si="592"/>
        <v>0</v>
      </c>
      <c r="FK68" s="6">
        <f t="shared" si="592"/>
        <v>0</v>
      </c>
      <c r="FL68" s="30">
        <f t="shared" si="593"/>
        <v>0</v>
      </c>
    </row>
    <row r="69" spans="2:168" ht="15" x14ac:dyDescent="0.25">
      <c r="B69" s="423" t="s">
        <v>125</v>
      </c>
      <c r="C69" s="422"/>
      <c r="D69" s="17"/>
      <c r="E69" s="17"/>
      <c r="F69" s="422">
        <f t="shared" si="586"/>
        <v>0</v>
      </c>
      <c r="G69" s="17"/>
      <c r="H69" s="595"/>
      <c r="I69" s="10"/>
      <c r="J69" s="603"/>
      <c r="K69" s="602"/>
      <c r="L69" s="602"/>
      <c r="M69" s="602"/>
      <c r="N69" s="602"/>
      <c r="O69" s="602"/>
      <c r="P69" s="602"/>
      <c r="Q69" s="602"/>
      <c r="R69" s="602"/>
      <c r="S69" s="602"/>
      <c r="T69" s="602"/>
      <c r="AR69" s="6">
        <f t="shared" si="576"/>
        <v>0</v>
      </c>
      <c r="AS69" s="6">
        <f t="shared" si="576"/>
        <v>0</v>
      </c>
      <c r="AT69" s="6">
        <f t="shared" si="576"/>
        <v>0</v>
      </c>
      <c r="AU69" s="6">
        <f t="shared" si="576"/>
        <v>0</v>
      </c>
      <c r="AV69" s="6">
        <f t="shared" si="576"/>
        <v>0</v>
      </c>
      <c r="AW69" s="6">
        <f t="shared" si="576"/>
        <v>0</v>
      </c>
      <c r="AX69" s="6">
        <f t="shared" si="576"/>
        <v>0</v>
      </c>
      <c r="AY69" s="6">
        <f t="shared" si="576"/>
        <v>0</v>
      </c>
      <c r="AZ69" s="6">
        <f t="shared" si="576"/>
        <v>0</v>
      </c>
      <c r="BA69" s="6">
        <f t="shared" si="576"/>
        <v>0</v>
      </c>
      <c r="BB69" s="73">
        <f t="shared" si="583"/>
        <v>0</v>
      </c>
      <c r="CB69" s="30"/>
      <c r="CL69" s="47" t="str">
        <f t="shared" si="584"/>
        <v>Fra Norges Forskningsråd</v>
      </c>
      <c r="CM69" s="73">
        <f t="shared" si="594"/>
        <v>0</v>
      </c>
      <c r="CN69" s="73">
        <f t="shared" si="585"/>
        <v>0</v>
      </c>
      <c r="CO69" s="73">
        <f t="shared" si="585"/>
        <v>0</v>
      </c>
      <c r="CP69" s="73">
        <f t="shared" si="585"/>
        <v>0</v>
      </c>
      <c r="CQ69" s="73">
        <f t="shared" si="585"/>
        <v>0</v>
      </c>
      <c r="CR69" s="73">
        <f t="shared" si="585"/>
        <v>0</v>
      </c>
      <c r="CS69" s="73">
        <f t="shared" si="585"/>
        <v>0</v>
      </c>
      <c r="CT69" s="73">
        <f t="shared" si="585"/>
        <v>0</v>
      </c>
      <c r="CU69" s="73">
        <f t="shared" si="585"/>
        <v>0</v>
      </c>
      <c r="CV69" s="73">
        <f t="shared" si="585"/>
        <v>0</v>
      </c>
      <c r="CW69" s="73">
        <f t="shared" si="595"/>
        <v>0</v>
      </c>
      <c r="CZ69" s="47" t="str">
        <f t="shared" si="587"/>
        <v>Fra Norges Forskningsråd</v>
      </c>
      <c r="DA69" s="6">
        <f t="shared" si="588"/>
        <v>0</v>
      </c>
      <c r="DB69" s="6">
        <f t="shared" si="588"/>
        <v>0</v>
      </c>
      <c r="DC69" s="6">
        <f t="shared" si="588"/>
        <v>0</v>
      </c>
      <c r="DD69" s="6">
        <f t="shared" si="588"/>
        <v>0</v>
      </c>
      <c r="DE69" s="6">
        <f t="shared" si="588"/>
        <v>0</v>
      </c>
      <c r="DF69" s="6">
        <f t="shared" si="588"/>
        <v>0</v>
      </c>
      <c r="DG69" s="6">
        <f t="shared" si="588"/>
        <v>0</v>
      </c>
      <c r="DH69" s="6">
        <f t="shared" si="588"/>
        <v>0</v>
      </c>
      <c r="DI69" s="6">
        <f t="shared" si="588"/>
        <v>0</v>
      </c>
      <c r="DJ69" s="6">
        <f t="shared" si="588"/>
        <v>0</v>
      </c>
      <c r="DK69" s="73">
        <f t="shared" si="596"/>
        <v>0</v>
      </c>
      <c r="DM69" s="47" t="str">
        <f t="shared" si="65"/>
        <v>Fra Norges Forskningsråd</v>
      </c>
      <c r="DN69" s="6">
        <f t="shared" si="589"/>
        <v>0</v>
      </c>
      <c r="DO69" s="6">
        <f t="shared" si="589"/>
        <v>0</v>
      </c>
      <c r="DP69" s="6">
        <f t="shared" si="589"/>
        <v>0</v>
      </c>
      <c r="DQ69" s="6">
        <f t="shared" si="589"/>
        <v>0</v>
      </c>
      <c r="DR69" s="6">
        <f t="shared" si="589"/>
        <v>0</v>
      </c>
      <c r="DS69" s="6">
        <f t="shared" si="589"/>
        <v>0</v>
      </c>
      <c r="DT69" s="6">
        <f t="shared" si="589"/>
        <v>0</v>
      </c>
      <c r="DU69" s="6">
        <f t="shared" si="589"/>
        <v>0</v>
      </c>
      <c r="DV69" s="6">
        <f t="shared" si="589"/>
        <v>0</v>
      </c>
      <c r="DW69" s="6">
        <f t="shared" si="589"/>
        <v>0</v>
      </c>
      <c r="DX69" s="73">
        <f t="shared" si="597"/>
        <v>0</v>
      </c>
      <c r="DZ69" s="47" t="str">
        <f t="shared" si="67"/>
        <v>Fra Norges Forskningsråd</v>
      </c>
      <c r="EA69" s="6">
        <f t="shared" si="590"/>
        <v>0</v>
      </c>
      <c r="EB69" s="6">
        <f t="shared" si="590"/>
        <v>0</v>
      </c>
      <c r="EC69" s="6">
        <f t="shared" si="590"/>
        <v>0</v>
      </c>
      <c r="ED69" s="6">
        <f t="shared" si="590"/>
        <v>0</v>
      </c>
      <c r="EE69" s="6">
        <f t="shared" si="590"/>
        <v>0</v>
      </c>
      <c r="EF69" s="6">
        <f t="shared" si="590"/>
        <v>0</v>
      </c>
      <c r="EG69" s="6">
        <f t="shared" si="590"/>
        <v>0</v>
      </c>
      <c r="EH69" s="6">
        <f t="shared" si="590"/>
        <v>0</v>
      </c>
      <c r="EI69" s="6">
        <f t="shared" si="590"/>
        <v>0</v>
      </c>
      <c r="EJ69" s="6">
        <f t="shared" si="590"/>
        <v>0</v>
      </c>
      <c r="EK69" s="30">
        <f t="shared" si="598"/>
        <v>0</v>
      </c>
      <c r="EM69" s="47" t="str">
        <f t="shared" si="69"/>
        <v>Fra Norges Forskningsråd</v>
      </c>
      <c r="EN69" s="6">
        <f t="shared" si="591"/>
        <v>0</v>
      </c>
      <c r="EO69" s="6">
        <f t="shared" si="591"/>
        <v>0</v>
      </c>
      <c r="EP69" s="6">
        <f t="shared" si="591"/>
        <v>0</v>
      </c>
      <c r="EQ69" s="6">
        <f t="shared" si="591"/>
        <v>0</v>
      </c>
      <c r="ER69" s="6">
        <f t="shared" si="591"/>
        <v>0</v>
      </c>
      <c r="ES69" s="6">
        <f t="shared" si="591"/>
        <v>0</v>
      </c>
      <c r="ET69" s="6">
        <f t="shared" si="591"/>
        <v>0</v>
      </c>
      <c r="EU69" s="6">
        <f t="shared" si="591"/>
        <v>0</v>
      </c>
      <c r="EV69" s="6">
        <f t="shared" si="591"/>
        <v>0</v>
      </c>
      <c r="EW69" s="6">
        <f t="shared" si="591"/>
        <v>0</v>
      </c>
      <c r="EX69" s="30">
        <f t="shared" si="599"/>
        <v>0</v>
      </c>
      <c r="FA69" s="47" t="str">
        <f t="shared" si="55"/>
        <v>Fra Norges Forskningsråd</v>
      </c>
      <c r="FB69" s="6">
        <f>IF($H69=$FA$1,AR69,0)</f>
        <v>0</v>
      </c>
      <c r="FC69" s="6">
        <f t="shared" si="592"/>
        <v>0</v>
      </c>
      <c r="FD69" s="6">
        <f t="shared" si="592"/>
        <v>0</v>
      </c>
      <c r="FE69" s="6">
        <f t="shared" si="592"/>
        <v>0</v>
      </c>
      <c r="FF69" s="6">
        <f t="shared" si="592"/>
        <v>0</v>
      </c>
      <c r="FG69" s="6">
        <f t="shared" si="592"/>
        <v>0</v>
      </c>
      <c r="FH69" s="6">
        <f t="shared" si="592"/>
        <v>0</v>
      </c>
      <c r="FI69" s="6">
        <f t="shared" si="592"/>
        <v>0</v>
      </c>
      <c r="FJ69" s="6">
        <f t="shared" si="592"/>
        <v>0</v>
      </c>
      <c r="FK69" s="6">
        <f t="shared" si="592"/>
        <v>0</v>
      </c>
      <c r="FL69" s="30">
        <f t="shared" si="593"/>
        <v>0</v>
      </c>
    </row>
    <row r="70" spans="2:168" ht="15" x14ac:dyDescent="0.25">
      <c r="B70" s="423" t="s">
        <v>150</v>
      </c>
      <c r="C70" s="422">
        <f>IF(Registrering!$B$28="Fast beløp",0,-F70)</f>
        <v>0</v>
      </c>
      <c r="D70" s="17"/>
      <c r="E70" s="17"/>
      <c r="F70" s="422">
        <f t="shared" ref="F70" si="600">SUM(K70:T70)</f>
        <v>0</v>
      </c>
      <c r="G70" s="17"/>
      <c r="H70" s="595"/>
      <c r="I70" s="10"/>
      <c r="J70" s="603"/>
      <c r="K70" s="608"/>
      <c r="L70" s="608"/>
      <c r="M70" s="608"/>
      <c r="N70" s="608"/>
      <c r="O70" s="608"/>
      <c r="P70" s="608"/>
      <c r="Q70" s="608"/>
      <c r="R70" s="608"/>
      <c r="S70" s="602"/>
      <c r="T70" s="602"/>
      <c r="AR70" s="6">
        <f t="shared" si="576"/>
        <v>0</v>
      </c>
      <c r="AS70" s="6">
        <f t="shared" si="576"/>
        <v>0</v>
      </c>
      <c r="AT70" s="6">
        <f t="shared" si="576"/>
        <v>0</v>
      </c>
      <c r="AU70" s="6">
        <f t="shared" si="576"/>
        <v>0</v>
      </c>
      <c r="AV70" s="6">
        <f t="shared" si="576"/>
        <v>0</v>
      </c>
      <c r="AW70" s="6">
        <f t="shared" si="576"/>
        <v>0</v>
      </c>
      <c r="AX70" s="6">
        <f t="shared" si="576"/>
        <v>0</v>
      </c>
      <c r="AY70" s="6">
        <f t="shared" si="576"/>
        <v>0</v>
      </c>
      <c r="AZ70" s="6">
        <f t="shared" si="576"/>
        <v>0</v>
      </c>
      <c r="BA70" s="6">
        <f t="shared" si="576"/>
        <v>0</v>
      </c>
      <c r="BB70" s="73"/>
      <c r="CB70" s="30"/>
      <c r="CL70" s="47" t="str">
        <f t="shared" si="584"/>
        <v>Viderefordelte midler</v>
      </c>
      <c r="CM70" s="73">
        <f t="shared" ref="CM70:CV70" si="601">IF($H70="Egenandel",0,-AR70)</f>
        <v>0</v>
      </c>
      <c r="CN70" s="73">
        <f t="shared" si="601"/>
        <v>0</v>
      </c>
      <c r="CO70" s="73">
        <f t="shared" si="601"/>
        <v>0</v>
      </c>
      <c r="CP70" s="73">
        <f t="shared" si="601"/>
        <v>0</v>
      </c>
      <c r="CQ70" s="73">
        <f t="shared" si="601"/>
        <v>0</v>
      </c>
      <c r="CR70" s="73">
        <f t="shared" si="601"/>
        <v>0</v>
      </c>
      <c r="CS70" s="73">
        <f t="shared" si="601"/>
        <v>0</v>
      </c>
      <c r="CT70" s="73">
        <f t="shared" si="601"/>
        <v>0</v>
      </c>
      <c r="CU70" s="73">
        <f t="shared" si="601"/>
        <v>0</v>
      </c>
      <c r="CV70" s="73">
        <f t="shared" si="601"/>
        <v>0</v>
      </c>
      <c r="CW70" s="73">
        <f t="shared" ref="CW70" si="602">SUM(CM70:CV70)</f>
        <v>0</v>
      </c>
      <c r="CZ70" s="47" t="str">
        <f t="shared" si="587"/>
        <v>Viderefordelte midler</v>
      </c>
      <c r="DA70" s="6">
        <f t="shared" si="588"/>
        <v>0</v>
      </c>
      <c r="DB70" s="6">
        <f t="shared" si="588"/>
        <v>0</v>
      </c>
      <c r="DC70" s="6">
        <f t="shared" si="588"/>
        <v>0</v>
      </c>
      <c r="DD70" s="6">
        <f t="shared" si="588"/>
        <v>0</v>
      </c>
      <c r="DE70" s="6">
        <f t="shared" si="588"/>
        <v>0</v>
      </c>
      <c r="DF70" s="6">
        <f t="shared" si="588"/>
        <v>0</v>
      </c>
      <c r="DG70" s="6">
        <f t="shared" si="588"/>
        <v>0</v>
      </c>
      <c r="DH70" s="6">
        <f t="shared" si="588"/>
        <v>0</v>
      </c>
      <c r="DI70" s="6">
        <f t="shared" si="588"/>
        <v>0</v>
      </c>
      <c r="DJ70" s="6">
        <f t="shared" si="588"/>
        <v>0</v>
      </c>
      <c r="DK70" s="73">
        <f t="shared" si="596"/>
        <v>0</v>
      </c>
      <c r="DM70" s="47"/>
      <c r="DN70" s="6"/>
      <c r="DO70" s="6"/>
      <c r="DP70" s="6"/>
      <c r="DQ70" s="6"/>
      <c r="DR70" s="6"/>
      <c r="DS70" s="6"/>
      <c r="DT70" s="6"/>
      <c r="DU70" s="6"/>
      <c r="DV70" s="6"/>
      <c r="DW70" s="6"/>
      <c r="DX70" s="73"/>
      <c r="DZ70" s="47"/>
      <c r="EA70" s="6"/>
      <c r="EB70" s="6"/>
      <c r="EC70" s="6"/>
      <c r="ED70" s="6"/>
      <c r="EE70" s="6"/>
      <c r="EF70" s="6"/>
      <c r="EG70" s="6"/>
      <c r="EH70" s="6"/>
      <c r="EI70" s="6"/>
      <c r="EJ70" s="6"/>
      <c r="EK70" s="30"/>
      <c r="EM70" s="47"/>
      <c r="EN70" s="6"/>
      <c r="EO70" s="6"/>
      <c r="EP70" s="6"/>
      <c r="EQ70" s="6"/>
      <c r="ER70" s="6"/>
      <c r="ES70" s="6"/>
      <c r="ET70" s="6"/>
      <c r="EU70" s="6"/>
      <c r="EV70" s="6"/>
      <c r="EW70" s="6"/>
      <c r="EX70" s="30"/>
      <c r="FA70" s="47"/>
      <c r="FB70" s="6"/>
      <c r="FC70" s="6"/>
      <c r="FD70" s="6"/>
      <c r="FE70" s="6"/>
      <c r="FF70" s="6"/>
      <c r="FG70" s="6"/>
      <c r="FH70" s="6"/>
      <c r="FI70" s="6"/>
      <c r="FJ70" s="6"/>
      <c r="FK70" s="6"/>
      <c r="FL70" s="30"/>
    </row>
    <row r="71" spans="2:168" ht="15" x14ac:dyDescent="0.25">
      <c r="B71" s="12" t="s">
        <v>126</v>
      </c>
      <c r="C71" s="16">
        <f>SUM(C66:C70)</f>
        <v>0</v>
      </c>
      <c r="D71" s="16"/>
      <c r="E71" s="16"/>
      <c r="F71" s="16">
        <f>SUM(F66:F70)</f>
        <v>0</v>
      </c>
      <c r="G71" s="16"/>
      <c r="H71" s="12"/>
      <c r="I71" s="12"/>
      <c r="J71" s="13"/>
      <c r="K71" s="13">
        <f t="shared" ref="K71:T71" si="603">SUM(K66:K70)</f>
        <v>0</v>
      </c>
      <c r="L71" s="13">
        <f t="shared" si="603"/>
        <v>0</v>
      </c>
      <c r="M71" s="13">
        <f t="shared" si="603"/>
        <v>0</v>
      </c>
      <c r="N71" s="13">
        <f t="shared" si="603"/>
        <v>0</v>
      </c>
      <c r="O71" s="13">
        <f t="shared" si="603"/>
        <v>0</v>
      </c>
      <c r="P71" s="13">
        <f t="shared" si="603"/>
        <v>0</v>
      </c>
      <c r="Q71" s="13">
        <f t="shared" si="603"/>
        <v>0</v>
      </c>
      <c r="R71" s="13">
        <f t="shared" si="603"/>
        <v>0</v>
      </c>
      <c r="S71" s="13">
        <f t="shared" si="603"/>
        <v>0</v>
      </c>
      <c r="T71" s="13">
        <f t="shared" si="603"/>
        <v>0</v>
      </c>
      <c r="AR71" s="8">
        <f t="shared" ref="AR71:BA71" si="604">SUM(AR66:AR70)</f>
        <v>0</v>
      </c>
      <c r="AS71" s="8">
        <f t="shared" si="604"/>
        <v>0</v>
      </c>
      <c r="AT71" s="8">
        <f t="shared" si="604"/>
        <v>0</v>
      </c>
      <c r="AU71" s="8">
        <f t="shared" si="604"/>
        <v>0</v>
      </c>
      <c r="AV71" s="8">
        <f t="shared" si="604"/>
        <v>0</v>
      </c>
      <c r="AW71" s="8">
        <f t="shared" si="604"/>
        <v>0</v>
      </c>
      <c r="AX71" s="8">
        <f t="shared" si="604"/>
        <v>0</v>
      </c>
      <c r="AY71" s="8">
        <f t="shared" si="604"/>
        <v>0</v>
      </c>
      <c r="AZ71" s="8">
        <f t="shared" si="604"/>
        <v>0</v>
      </c>
      <c r="BA71" s="8">
        <f t="shared" si="604"/>
        <v>0</v>
      </c>
      <c r="BB71" s="73">
        <f t="shared" ref="BB71" si="605">SUM(AR71:BA71)</f>
        <v>0</v>
      </c>
      <c r="CB71" s="30"/>
      <c r="CL71" s="47" t="str">
        <f t="shared" si="584"/>
        <v>Sum</v>
      </c>
      <c r="CM71" s="73">
        <f t="shared" ref="CM71:CW71" si="606">SUM(CM66:CM70)</f>
        <v>0</v>
      </c>
      <c r="CN71" s="73">
        <f t="shared" si="606"/>
        <v>0</v>
      </c>
      <c r="CO71" s="73">
        <f t="shared" si="606"/>
        <v>0</v>
      </c>
      <c r="CP71" s="73">
        <f t="shared" si="606"/>
        <v>0</v>
      </c>
      <c r="CQ71" s="73">
        <f t="shared" si="606"/>
        <v>0</v>
      </c>
      <c r="CR71" s="73">
        <f t="shared" si="606"/>
        <v>0</v>
      </c>
      <c r="CS71" s="73">
        <f t="shared" si="606"/>
        <v>0</v>
      </c>
      <c r="CT71" s="73">
        <f t="shared" si="606"/>
        <v>0</v>
      </c>
      <c r="CU71" s="73">
        <f t="shared" si="606"/>
        <v>0</v>
      </c>
      <c r="CV71" s="73">
        <f t="shared" si="606"/>
        <v>0</v>
      </c>
      <c r="CW71" s="73">
        <f t="shared" si="606"/>
        <v>0</v>
      </c>
      <c r="CZ71" s="47" t="str">
        <f t="shared" si="587"/>
        <v>Sum</v>
      </c>
      <c r="DA71" s="6">
        <f t="shared" si="588"/>
        <v>0</v>
      </c>
      <c r="DB71" s="6">
        <f t="shared" si="588"/>
        <v>0</v>
      </c>
      <c r="DC71" s="6">
        <f t="shared" si="588"/>
        <v>0</v>
      </c>
      <c r="DD71" s="6">
        <f t="shared" si="588"/>
        <v>0</v>
      </c>
      <c r="DE71" s="6">
        <f t="shared" si="588"/>
        <v>0</v>
      </c>
      <c r="DF71" s="6">
        <f t="shared" si="588"/>
        <v>0</v>
      </c>
      <c r="DG71" s="6">
        <f t="shared" si="588"/>
        <v>0</v>
      </c>
      <c r="DH71" s="6">
        <f t="shared" si="588"/>
        <v>0</v>
      </c>
      <c r="DI71" s="6">
        <f t="shared" si="588"/>
        <v>0</v>
      </c>
      <c r="DJ71" s="6">
        <f t="shared" si="588"/>
        <v>0</v>
      </c>
      <c r="DK71" s="73">
        <f t="shared" si="596"/>
        <v>0</v>
      </c>
      <c r="DM71" s="47" t="str">
        <f t="shared" si="65"/>
        <v>Sum</v>
      </c>
      <c r="DN71" s="6">
        <f t="shared" ref="DN71:DW71" si="607">IF($H71=$DM$1,CM71,0)</f>
        <v>0</v>
      </c>
      <c r="DO71" s="6">
        <f t="shared" si="607"/>
        <v>0</v>
      </c>
      <c r="DP71" s="6">
        <f t="shared" si="607"/>
        <v>0</v>
      </c>
      <c r="DQ71" s="6">
        <f t="shared" si="607"/>
        <v>0</v>
      </c>
      <c r="DR71" s="6">
        <f t="shared" si="607"/>
        <v>0</v>
      </c>
      <c r="DS71" s="6">
        <f t="shared" si="607"/>
        <v>0</v>
      </c>
      <c r="DT71" s="6">
        <f t="shared" si="607"/>
        <v>0</v>
      </c>
      <c r="DU71" s="6">
        <f t="shared" si="607"/>
        <v>0</v>
      </c>
      <c r="DV71" s="6">
        <f t="shared" si="607"/>
        <v>0</v>
      </c>
      <c r="DW71" s="6">
        <f t="shared" si="607"/>
        <v>0</v>
      </c>
      <c r="DX71" s="73">
        <f t="shared" si="597"/>
        <v>0</v>
      </c>
      <c r="DZ71" s="47" t="str">
        <f t="shared" si="67"/>
        <v>Sum</v>
      </c>
      <c r="EA71" s="6">
        <f t="shared" ref="EA71:EJ71" si="608">IF($H71=$DZ$1,CM71,0)</f>
        <v>0</v>
      </c>
      <c r="EB71" s="6">
        <f t="shared" si="608"/>
        <v>0</v>
      </c>
      <c r="EC71" s="6">
        <f t="shared" si="608"/>
        <v>0</v>
      </c>
      <c r="ED71" s="6">
        <f t="shared" si="608"/>
        <v>0</v>
      </c>
      <c r="EE71" s="6">
        <f t="shared" si="608"/>
        <v>0</v>
      </c>
      <c r="EF71" s="6">
        <f t="shared" si="608"/>
        <v>0</v>
      </c>
      <c r="EG71" s="6">
        <f t="shared" si="608"/>
        <v>0</v>
      </c>
      <c r="EH71" s="6">
        <f t="shared" si="608"/>
        <v>0</v>
      </c>
      <c r="EI71" s="6">
        <f t="shared" si="608"/>
        <v>0</v>
      </c>
      <c r="EJ71" s="6">
        <f t="shared" si="608"/>
        <v>0</v>
      </c>
      <c r="EK71" s="30">
        <f t="shared" si="598"/>
        <v>0</v>
      </c>
      <c r="EM71" s="47" t="str">
        <f t="shared" si="69"/>
        <v>Sum</v>
      </c>
      <c r="EN71" s="6">
        <f t="shared" ref="EN71:EW71" si="609">IF($H71=$EM$1,CM71,0)</f>
        <v>0</v>
      </c>
      <c r="EO71" s="6">
        <f t="shared" si="609"/>
        <v>0</v>
      </c>
      <c r="EP71" s="6">
        <f t="shared" si="609"/>
        <v>0</v>
      </c>
      <c r="EQ71" s="6">
        <f t="shared" si="609"/>
        <v>0</v>
      </c>
      <c r="ER71" s="6">
        <f t="shared" si="609"/>
        <v>0</v>
      </c>
      <c r="ES71" s="6">
        <f t="shared" si="609"/>
        <v>0</v>
      </c>
      <c r="ET71" s="6">
        <f t="shared" si="609"/>
        <v>0</v>
      </c>
      <c r="EU71" s="6">
        <f t="shared" si="609"/>
        <v>0</v>
      </c>
      <c r="EV71" s="6">
        <f t="shared" si="609"/>
        <v>0</v>
      </c>
      <c r="EW71" s="6">
        <f t="shared" si="609"/>
        <v>0</v>
      </c>
      <c r="EX71" s="30">
        <f t="shared" si="599"/>
        <v>0</v>
      </c>
      <c r="FA71" s="47" t="str">
        <f t="shared" si="55"/>
        <v>Sum</v>
      </c>
      <c r="FB71" s="8">
        <f t="shared" ref="FB71:FK71" si="610">SUM(FB67:FB69)</f>
        <v>0</v>
      </c>
      <c r="FC71" s="8">
        <f t="shared" si="610"/>
        <v>0</v>
      </c>
      <c r="FD71" s="8">
        <f t="shared" si="610"/>
        <v>0</v>
      </c>
      <c r="FE71" s="8">
        <f t="shared" si="610"/>
        <v>0</v>
      </c>
      <c r="FF71" s="8">
        <f t="shared" si="610"/>
        <v>0</v>
      </c>
      <c r="FG71" s="8">
        <f t="shared" si="610"/>
        <v>0</v>
      </c>
      <c r="FH71" s="8">
        <f t="shared" si="610"/>
        <v>0</v>
      </c>
      <c r="FI71" s="8">
        <f t="shared" si="610"/>
        <v>0</v>
      </c>
      <c r="FJ71" s="8">
        <f t="shared" si="610"/>
        <v>0</v>
      </c>
      <c r="FK71" s="8">
        <f t="shared" si="610"/>
        <v>0</v>
      </c>
      <c r="FL71" s="64">
        <f t="shared" ref="FL71" si="611">SUM(FB71:FK71)</f>
        <v>0</v>
      </c>
    </row>
    <row r="72" spans="2:168" customFormat="1" x14ac:dyDescent="0.2"/>
    <row r="73" spans="2:168" ht="23.25" customHeight="1" x14ac:dyDescent="0.25">
      <c r="B73" s="28" t="s">
        <v>151</v>
      </c>
      <c r="CB73" s="30"/>
      <c r="CM73" s="73"/>
      <c r="CN73" s="73"/>
      <c r="CO73" s="73"/>
      <c r="CP73" s="73"/>
      <c r="CQ73" s="73"/>
      <c r="CR73" s="73"/>
      <c r="CS73" s="73"/>
      <c r="CT73" s="73"/>
      <c r="CU73" s="73"/>
      <c r="CV73" s="73"/>
      <c r="CW73" s="73"/>
      <c r="CZ73" s="47"/>
      <c r="DA73" s="30"/>
      <c r="DB73" s="30"/>
      <c r="DC73" s="30"/>
      <c r="DD73" s="30"/>
      <c r="DE73" s="30"/>
      <c r="DF73" s="30"/>
      <c r="DG73" s="30"/>
      <c r="DH73" s="30"/>
      <c r="DI73" s="30"/>
      <c r="DJ73" s="30"/>
      <c r="DK73" s="30"/>
      <c r="DM73" s="47"/>
      <c r="DN73" s="30"/>
      <c r="DO73" s="30"/>
      <c r="DP73" s="30"/>
      <c r="DQ73" s="30"/>
      <c r="DR73" s="30"/>
      <c r="DS73" s="30"/>
      <c r="DT73" s="30"/>
      <c r="DU73" s="30"/>
      <c r="DV73" s="30"/>
      <c r="DW73" s="30"/>
      <c r="DX73" s="30"/>
      <c r="DZ73" s="47"/>
      <c r="EA73" s="30"/>
      <c r="EB73" s="30"/>
      <c r="EC73" s="30"/>
      <c r="ED73" s="30"/>
      <c r="EE73" s="30"/>
      <c r="EF73" s="30"/>
      <c r="EG73" s="30"/>
      <c r="EH73" s="30"/>
      <c r="EI73" s="30"/>
      <c r="EJ73" s="30"/>
      <c r="EK73" s="30"/>
      <c r="EM73" s="47"/>
      <c r="EN73" s="30"/>
      <c r="EO73" s="30"/>
      <c r="EP73" s="30"/>
      <c r="EQ73" s="30"/>
      <c r="ER73" s="30"/>
      <c r="ES73" s="30"/>
      <c r="ET73" s="30"/>
      <c r="EU73" s="30"/>
      <c r="EV73" s="30"/>
      <c r="EW73" s="30"/>
      <c r="EX73" s="30"/>
      <c r="FA73" s="47"/>
      <c r="FB73" s="30"/>
      <c r="FC73" s="30"/>
      <c r="FD73" s="30"/>
      <c r="FE73" s="30"/>
      <c r="FF73" s="30"/>
      <c r="FG73" s="30"/>
      <c r="FH73" s="30"/>
      <c r="FI73" s="30"/>
      <c r="FJ73" s="30"/>
      <c r="FK73" s="30"/>
      <c r="FL73" s="30"/>
    </row>
    <row r="74" spans="2:168" ht="15" x14ac:dyDescent="0.25">
      <c r="B74" s="12" t="s">
        <v>152</v>
      </c>
      <c r="C74" s="16">
        <f>C63+C52+C43+C31+C25+C13+C71</f>
        <v>0</v>
      </c>
      <c r="D74" s="16"/>
      <c r="E74" s="16"/>
      <c r="F74" s="16">
        <f>SUM(K74:T74)</f>
        <v>0</v>
      </c>
      <c r="G74" s="16"/>
      <c r="H74" s="12"/>
      <c r="I74" s="12"/>
      <c r="J74" s="13"/>
      <c r="K74" s="13">
        <f>IFERROR(VLOOKUP(Registrering!$B$28,$CL$74:$CW$76,2,FALSE),0)</f>
        <v>0</v>
      </c>
      <c r="L74" s="13">
        <f>IFERROR(VLOOKUP(Registrering!$B$28,$CL$74:$CW$76,3,FALSE),0)</f>
        <v>0</v>
      </c>
      <c r="M74" s="13">
        <f>IFERROR(VLOOKUP(Registrering!$B$28,$CL$74:$CW$76,4,FALSE),0)</f>
        <v>0</v>
      </c>
      <c r="N74" s="13">
        <f>IFERROR(VLOOKUP(Registrering!$B$28,$CL$74:$CW$76,5,FALSE),0)</f>
        <v>0</v>
      </c>
      <c r="O74" s="13">
        <f>IFERROR(VLOOKUP(Registrering!$B$28,$CL$74:$CW$76,6,FALSE),0)</f>
        <v>0</v>
      </c>
      <c r="P74" s="13">
        <f>IFERROR(VLOOKUP(Registrering!$B$28,$CL$74:$CW$76,7,FALSE),0)</f>
        <v>0</v>
      </c>
      <c r="Q74" s="13">
        <f>IFERROR(VLOOKUP(Registrering!$B$28,$CL$74:$CW$76,8,FALSE),0)</f>
        <v>0</v>
      </c>
      <c r="R74" s="13">
        <f>IFERROR(VLOOKUP(Registrering!$B$28,$CL$74:$CW$76,9,FALSE),0)</f>
        <v>0</v>
      </c>
      <c r="S74" s="13">
        <f>IFERROR(VLOOKUP(Registrering!$B$28,$CL$74:$CW$76,10,FALSE),0)</f>
        <v>0</v>
      </c>
      <c r="T74" s="13">
        <f>IFERROR(VLOOKUP(Registrering!$B$28,$CL$74:$CW$76,11,FALSE),0)</f>
        <v>0</v>
      </c>
      <c r="CB74" s="30"/>
      <c r="CL74" s="47" t="s">
        <v>16</v>
      </c>
      <c r="CM74" s="73">
        <f t="shared" ref="CM74:CV74" si="612">CM63+CM45+CM52+CM70</f>
        <v>0</v>
      </c>
      <c r="CN74" s="73">
        <f t="shared" si="612"/>
        <v>0</v>
      </c>
      <c r="CO74" s="73">
        <f t="shared" si="612"/>
        <v>0</v>
      </c>
      <c r="CP74" s="73">
        <f t="shared" si="612"/>
        <v>0</v>
      </c>
      <c r="CQ74" s="73">
        <f t="shared" si="612"/>
        <v>0</v>
      </c>
      <c r="CR74" s="73">
        <f t="shared" si="612"/>
        <v>0</v>
      </c>
      <c r="CS74" s="73">
        <f t="shared" si="612"/>
        <v>0</v>
      </c>
      <c r="CT74" s="73">
        <f t="shared" si="612"/>
        <v>0</v>
      </c>
      <c r="CU74" s="73">
        <f t="shared" si="612"/>
        <v>0</v>
      </c>
      <c r="CV74" s="73">
        <f t="shared" si="612"/>
        <v>0</v>
      </c>
      <c r="CW74" s="74">
        <f>SUM(CM74:CV74)</f>
        <v>0</v>
      </c>
      <c r="CZ74" s="47"/>
      <c r="DA74" s="30">
        <f t="shared" ref="DA74:DK74" si="613">SUM(DA56:DA62)+SUM(DA48:DA51)+SUM(DA34:DA42)+SUM(DA16:DA24)+SUM(DA4:DA12)+DA70</f>
        <v>0</v>
      </c>
      <c r="DB74" s="30">
        <f t="shared" si="613"/>
        <v>0</v>
      </c>
      <c r="DC74" s="30">
        <f t="shared" si="613"/>
        <v>0</v>
      </c>
      <c r="DD74" s="30">
        <f t="shared" si="613"/>
        <v>0</v>
      </c>
      <c r="DE74" s="30">
        <f t="shared" si="613"/>
        <v>0</v>
      </c>
      <c r="DF74" s="30">
        <f t="shared" si="613"/>
        <v>0</v>
      </c>
      <c r="DG74" s="30">
        <f t="shared" si="613"/>
        <v>0</v>
      </c>
      <c r="DH74" s="30">
        <f t="shared" si="613"/>
        <v>0</v>
      </c>
      <c r="DI74" s="30">
        <f t="shared" si="613"/>
        <v>0</v>
      </c>
      <c r="DJ74" s="30">
        <f t="shared" si="613"/>
        <v>0</v>
      </c>
      <c r="DK74" s="30">
        <f t="shared" si="613"/>
        <v>0</v>
      </c>
      <c r="DL74" s="30">
        <f t="shared" ref="DL74:EX74" si="614">SUM(DL56:DL62)+SUM(DL48:DL51)+SUM(DL34:DL42)+SUM(DL16:DL24)+SUM(DL4:DL12)</f>
        <v>0</v>
      </c>
      <c r="DM74" s="30">
        <f t="shared" si="614"/>
        <v>0</v>
      </c>
      <c r="DN74" s="30">
        <f t="shared" si="614"/>
        <v>0</v>
      </c>
      <c r="DO74" s="30">
        <f t="shared" si="614"/>
        <v>0</v>
      </c>
      <c r="DP74" s="30">
        <f t="shared" si="614"/>
        <v>0</v>
      </c>
      <c r="DQ74" s="30">
        <f t="shared" si="614"/>
        <v>0</v>
      </c>
      <c r="DR74" s="30">
        <f t="shared" si="614"/>
        <v>0</v>
      </c>
      <c r="DS74" s="30">
        <f t="shared" si="614"/>
        <v>0</v>
      </c>
      <c r="DT74" s="30">
        <f t="shared" si="614"/>
        <v>0</v>
      </c>
      <c r="DU74" s="30">
        <f t="shared" si="614"/>
        <v>0</v>
      </c>
      <c r="DV74" s="30">
        <f t="shared" si="614"/>
        <v>0</v>
      </c>
      <c r="DW74" s="30">
        <f t="shared" si="614"/>
        <v>0</v>
      </c>
      <c r="DX74" s="30">
        <f t="shared" si="614"/>
        <v>0</v>
      </c>
      <c r="DY74" s="30">
        <f t="shared" si="614"/>
        <v>0</v>
      </c>
      <c r="DZ74" s="30">
        <f t="shared" si="614"/>
        <v>0</v>
      </c>
      <c r="EA74" s="30">
        <f t="shared" si="614"/>
        <v>0</v>
      </c>
      <c r="EB74" s="30">
        <f t="shared" si="614"/>
        <v>0</v>
      </c>
      <c r="EC74" s="30">
        <f t="shared" si="614"/>
        <v>0</v>
      </c>
      <c r="ED74" s="30">
        <f t="shared" si="614"/>
        <v>0</v>
      </c>
      <c r="EE74" s="30">
        <f t="shared" si="614"/>
        <v>0</v>
      </c>
      <c r="EF74" s="30">
        <f t="shared" si="614"/>
        <v>0</v>
      </c>
      <c r="EG74" s="30">
        <f t="shared" si="614"/>
        <v>0</v>
      </c>
      <c r="EH74" s="30">
        <f t="shared" si="614"/>
        <v>0</v>
      </c>
      <c r="EI74" s="30">
        <f t="shared" si="614"/>
        <v>0</v>
      </c>
      <c r="EJ74" s="30">
        <f t="shared" si="614"/>
        <v>0</v>
      </c>
      <c r="EK74" s="30">
        <f t="shared" si="614"/>
        <v>0</v>
      </c>
      <c r="EL74" s="30">
        <f t="shared" si="614"/>
        <v>0</v>
      </c>
      <c r="EM74" s="30">
        <f t="shared" si="614"/>
        <v>0</v>
      </c>
      <c r="EN74" s="30">
        <f t="shared" si="614"/>
        <v>0</v>
      </c>
      <c r="EO74" s="30">
        <f t="shared" si="614"/>
        <v>0</v>
      </c>
      <c r="EP74" s="30">
        <f t="shared" si="614"/>
        <v>0</v>
      </c>
      <c r="EQ74" s="30">
        <f t="shared" si="614"/>
        <v>0</v>
      </c>
      <c r="ER74" s="30">
        <f t="shared" si="614"/>
        <v>0</v>
      </c>
      <c r="ES74" s="30">
        <f t="shared" si="614"/>
        <v>0</v>
      </c>
      <c r="ET74" s="30">
        <f t="shared" si="614"/>
        <v>0</v>
      </c>
      <c r="EU74" s="30">
        <f t="shared" si="614"/>
        <v>0</v>
      </c>
      <c r="EV74" s="30">
        <f t="shared" si="614"/>
        <v>0</v>
      </c>
      <c r="EW74" s="30">
        <f t="shared" si="614"/>
        <v>0</v>
      </c>
      <c r="EX74" s="30">
        <f t="shared" si="614"/>
        <v>0</v>
      </c>
      <c r="FA74" s="30">
        <f t="shared" ref="FA74:FL74" si="615">SUM(FA56:FA62)+SUM(FA48:FA51)+SUM(FA34:FA42)+SUM(FA16:FA24)+SUM(FA4:FA12)</f>
        <v>0</v>
      </c>
      <c r="FB74" s="30">
        <f t="shared" si="615"/>
        <v>0</v>
      </c>
      <c r="FC74" s="30">
        <f t="shared" si="615"/>
        <v>0</v>
      </c>
      <c r="FD74" s="30">
        <f t="shared" si="615"/>
        <v>0</v>
      </c>
      <c r="FE74" s="30">
        <f t="shared" si="615"/>
        <v>0</v>
      </c>
      <c r="FF74" s="30">
        <f t="shared" si="615"/>
        <v>0</v>
      </c>
      <c r="FG74" s="30">
        <f t="shared" si="615"/>
        <v>0</v>
      </c>
      <c r="FH74" s="30">
        <f t="shared" si="615"/>
        <v>0</v>
      </c>
      <c r="FI74" s="30">
        <f t="shared" si="615"/>
        <v>0</v>
      </c>
      <c r="FJ74" s="30">
        <f t="shared" si="615"/>
        <v>0</v>
      </c>
      <c r="FK74" s="30">
        <f t="shared" si="615"/>
        <v>0</v>
      </c>
      <c r="FL74" s="30">
        <f t="shared" si="615"/>
        <v>0</v>
      </c>
    </row>
    <row r="75" spans="2:168" ht="15" x14ac:dyDescent="0.25">
      <c r="B75" s="12" t="s">
        <v>153</v>
      </c>
      <c r="C75" s="16"/>
      <c r="D75" s="12"/>
      <c r="E75" s="16"/>
      <c r="F75" s="16">
        <f t="shared" ref="F75" si="616">SUM(K75:T75)</f>
        <v>0</v>
      </c>
      <c r="G75" s="16"/>
      <c r="H75" s="12"/>
      <c r="I75" s="12"/>
      <c r="J75" s="13"/>
      <c r="K75" s="13">
        <f>K74/2</f>
        <v>0</v>
      </c>
      <c r="L75" s="13">
        <f t="shared" ref="L75:T75" si="617">L74/2</f>
        <v>0</v>
      </c>
      <c r="M75" s="13">
        <f t="shared" si="617"/>
        <v>0</v>
      </c>
      <c r="N75" s="13">
        <f t="shared" si="617"/>
        <v>0</v>
      </c>
      <c r="O75" s="13">
        <f t="shared" si="617"/>
        <v>0</v>
      </c>
      <c r="P75" s="13">
        <f t="shared" si="617"/>
        <v>0</v>
      </c>
      <c r="Q75" s="13">
        <f t="shared" si="617"/>
        <v>0</v>
      </c>
      <c r="R75" s="13">
        <f t="shared" si="617"/>
        <v>0</v>
      </c>
      <c r="S75" s="13">
        <f t="shared" si="617"/>
        <v>0</v>
      </c>
      <c r="T75" s="13">
        <f t="shared" si="617"/>
        <v>0</v>
      </c>
      <c r="CB75" s="30"/>
      <c r="CL75" s="47" t="s">
        <v>17</v>
      </c>
      <c r="CM75" s="74">
        <f t="shared" ref="CM75:CV75" si="618">K71-K70</f>
        <v>0</v>
      </c>
      <c r="CN75" s="74">
        <f t="shared" si="618"/>
        <v>0</v>
      </c>
      <c r="CO75" s="74">
        <f t="shared" si="618"/>
        <v>0</v>
      </c>
      <c r="CP75" s="74">
        <f t="shared" si="618"/>
        <v>0</v>
      </c>
      <c r="CQ75" s="74">
        <f t="shared" si="618"/>
        <v>0</v>
      </c>
      <c r="CR75" s="74">
        <f t="shared" si="618"/>
        <v>0</v>
      </c>
      <c r="CS75" s="74">
        <f t="shared" si="618"/>
        <v>0</v>
      </c>
      <c r="CT75" s="74">
        <f t="shared" si="618"/>
        <v>0</v>
      </c>
      <c r="CU75" s="74">
        <f t="shared" si="618"/>
        <v>0</v>
      </c>
      <c r="CV75" s="74">
        <f t="shared" si="618"/>
        <v>0</v>
      </c>
      <c r="CW75" s="74">
        <f>SUM(CM75:CV75)</f>
        <v>0</v>
      </c>
      <c r="CZ75" s="47" t="s">
        <v>77</v>
      </c>
      <c r="DA75" s="30">
        <f t="shared" ref="DA75:DJ75" si="619">DA45+DA52</f>
        <v>0</v>
      </c>
      <c r="DB75" s="30">
        <f t="shared" si="619"/>
        <v>0</v>
      </c>
      <c r="DC75" s="30">
        <f t="shared" si="619"/>
        <v>0</v>
      </c>
      <c r="DD75" s="30">
        <f t="shared" si="619"/>
        <v>0</v>
      </c>
      <c r="DE75" s="30">
        <f t="shared" si="619"/>
        <v>0</v>
      </c>
      <c r="DF75" s="30">
        <f t="shared" si="619"/>
        <v>0</v>
      </c>
      <c r="DG75" s="30">
        <f t="shared" si="619"/>
        <v>0</v>
      </c>
      <c r="DH75" s="30">
        <f t="shared" si="619"/>
        <v>0</v>
      </c>
      <c r="DI75" s="30">
        <f t="shared" si="619"/>
        <v>0</v>
      </c>
      <c r="DJ75" s="30">
        <f t="shared" si="619"/>
        <v>0</v>
      </c>
      <c r="DK75" s="30">
        <f>DK52+DK45+DK25+DK13</f>
        <v>0</v>
      </c>
      <c r="DM75" s="47"/>
      <c r="DX75" s="32"/>
      <c r="DZ75" s="47"/>
      <c r="EK75" s="32"/>
      <c r="EM75" s="47"/>
      <c r="EX75" s="32"/>
      <c r="FA75" s="47"/>
      <c r="FL75" s="32"/>
    </row>
    <row r="76" spans="2:168" ht="15" x14ac:dyDescent="0.25">
      <c r="B76"/>
      <c r="C76"/>
      <c r="D76"/>
      <c r="E76"/>
      <c r="F76"/>
      <c r="G76"/>
      <c r="H76"/>
      <c r="I76"/>
      <c r="J76"/>
      <c r="K76"/>
      <c r="L76"/>
      <c r="AR76" s="30">
        <f t="shared" ref="AR76:BA76" si="620">AR45+AR52+AR63+AR70+BC45</f>
        <v>0</v>
      </c>
      <c r="AS76" s="30">
        <f t="shared" si="620"/>
        <v>0</v>
      </c>
      <c r="AT76" s="30">
        <f t="shared" si="620"/>
        <v>0</v>
      </c>
      <c r="AU76" s="30">
        <f t="shared" si="620"/>
        <v>0</v>
      </c>
      <c r="AV76" s="30">
        <f t="shared" si="620"/>
        <v>0</v>
      </c>
      <c r="AW76" s="30">
        <f t="shared" si="620"/>
        <v>0</v>
      </c>
      <c r="AX76" s="30">
        <f t="shared" si="620"/>
        <v>0</v>
      </c>
      <c r="AY76" s="30">
        <f t="shared" si="620"/>
        <v>0</v>
      </c>
      <c r="AZ76" s="30">
        <f t="shared" si="620"/>
        <v>0</v>
      </c>
      <c r="BA76" s="30">
        <f t="shared" si="620"/>
        <v>0</v>
      </c>
      <c r="BB76" s="30">
        <f>SUM(AR76:BA76)</f>
        <v>0</v>
      </c>
      <c r="CB76" s="30"/>
      <c r="CL76" s="22" t="s">
        <v>18</v>
      </c>
      <c r="CM76" s="74">
        <f t="shared" ref="CM76:CV76" si="621">-(AR31+CA45+FB74)</f>
        <v>0</v>
      </c>
      <c r="CN76" s="74">
        <f t="shared" si="621"/>
        <v>0</v>
      </c>
      <c r="CO76" s="74">
        <f t="shared" si="621"/>
        <v>0</v>
      </c>
      <c r="CP76" s="74">
        <f t="shared" si="621"/>
        <v>0</v>
      </c>
      <c r="CQ76" s="74">
        <f t="shared" si="621"/>
        <v>0</v>
      </c>
      <c r="CR76" s="74">
        <f t="shared" si="621"/>
        <v>0</v>
      </c>
      <c r="CS76" s="74">
        <f t="shared" si="621"/>
        <v>0</v>
      </c>
      <c r="CT76" s="74">
        <f t="shared" si="621"/>
        <v>0</v>
      </c>
      <c r="CU76" s="74">
        <f t="shared" si="621"/>
        <v>0</v>
      </c>
      <c r="CV76" s="74">
        <f t="shared" si="621"/>
        <v>0</v>
      </c>
      <c r="CW76" s="74">
        <f>SUM(CM76:CV76)</f>
        <v>0</v>
      </c>
      <c r="DA76" s="32"/>
      <c r="DB76" s="32"/>
      <c r="DC76" s="32"/>
      <c r="DD76" s="32"/>
      <c r="DE76" s="32"/>
      <c r="DF76" s="32"/>
      <c r="DG76" s="32"/>
      <c r="DH76" s="32"/>
      <c r="DI76" s="32"/>
      <c r="DJ76" s="32"/>
      <c r="DK76" s="32"/>
      <c r="DN76" s="32"/>
      <c r="DO76" s="32"/>
      <c r="DP76" s="32"/>
      <c r="DQ76" s="32"/>
      <c r="DR76" s="32"/>
      <c r="DS76" s="32"/>
      <c r="DT76" s="32"/>
      <c r="DU76" s="32"/>
      <c r="DV76" s="32"/>
      <c r="DW76" s="32"/>
      <c r="DX76" s="32"/>
      <c r="EA76" s="32"/>
      <c r="EB76" s="32"/>
      <c r="EC76" s="32"/>
      <c r="ED76" s="32"/>
      <c r="EE76" s="32"/>
      <c r="EF76" s="32"/>
      <c r="EG76" s="32"/>
      <c r="EH76" s="32"/>
      <c r="EI76" s="32"/>
      <c r="EJ76" s="32"/>
      <c r="EK76" s="32"/>
      <c r="EN76" s="32"/>
      <c r="EO76" s="32"/>
      <c r="EP76" s="32"/>
      <c r="EQ76" s="32"/>
      <c r="ER76" s="32"/>
      <c r="ES76" s="32"/>
      <c r="ET76" s="32"/>
      <c r="EU76" s="32"/>
      <c r="EV76" s="32"/>
      <c r="EW76" s="32"/>
      <c r="EX76" s="32"/>
      <c r="FB76" s="32"/>
      <c r="FC76" s="32"/>
      <c r="FD76" s="32"/>
      <c r="FE76" s="32"/>
      <c r="FF76" s="32"/>
      <c r="FG76" s="32"/>
      <c r="FH76" s="32"/>
      <c r="FI76" s="32"/>
      <c r="FJ76" s="32"/>
      <c r="FK76" s="32"/>
      <c r="FL76" s="32"/>
    </row>
    <row r="77" spans="2:168" ht="14.45" customHeight="1" x14ac:dyDescent="0.25">
      <c r="B77" s="742" t="s">
        <v>154</v>
      </c>
      <c r="C77" s="742"/>
      <c r="D77" s="428"/>
      <c r="E77" s="428"/>
      <c r="F77" s="428"/>
      <c r="G77" s="428"/>
      <c r="CB77" s="30"/>
      <c r="CM77" s="32"/>
      <c r="CN77" s="32"/>
      <c r="CZ77" s="47"/>
      <c r="DM77" s="47"/>
      <c r="DZ77" s="47"/>
      <c r="EM77" s="47"/>
      <c r="FA77" s="47"/>
    </row>
    <row r="78" spans="2:168" ht="15" x14ac:dyDescent="0.25">
      <c r="B78" s="742"/>
      <c r="C78" s="742"/>
      <c r="D78" s="428"/>
      <c r="E78" s="428"/>
      <c r="F78" s="428"/>
      <c r="G78" s="428"/>
      <c r="O78" s="32"/>
      <c r="R78" s="32"/>
      <c r="S78"/>
      <c r="T78" s="32"/>
      <c r="BD78" s="66"/>
      <c r="CB78" s="30"/>
      <c r="CZ78" s="47"/>
      <c r="DM78" s="47"/>
      <c r="DZ78" s="47"/>
      <c r="EM78" s="47"/>
      <c r="FA78" s="47"/>
    </row>
    <row r="79" spans="2:168" ht="13.5" thickBot="1" x14ac:dyDescent="0.25">
      <c r="I79" s="425"/>
      <c r="M79" s="32"/>
      <c r="O79" s="32"/>
      <c r="P79" s="279"/>
      <c r="R79" s="32"/>
      <c r="S79"/>
      <c r="T79" s="32"/>
      <c r="BD79" s="66"/>
      <c r="CB79" s="30"/>
      <c r="CZ79" s="47"/>
      <c r="DM79" s="47"/>
      <c r="DZ79" s="47"/>
      <c r="EM79" s="47"/>
      <c r="FA79" s="47"/>
    </row>
    <row r="80" spans="2:168" ht="15" x14ac:dyDescent="0.25">
      <c r="B80" s="348" t="s">
        <v>155</v>
      </c>
      <c r="C80" s="349"/>
      <c r="D80" s="349"/>
      <c r="E80" s="350">
        <f>IFERROR((SUM(FO45:FX45))/(SUM(AR45:BA45)),0)</f>
        <v>0</v>
      </c>
      <c r="G80" s="32"/>
      <c r="I80" s="32"/>
      <c r="M80" s="32"/>
      <c r="O80" s="32"/>
      <c r="S80"/>
      <c r="T80" s="32"/>
      <c r="BC80" s="213"/>
      <c r="BD80" s="213"/>
      <c r="BE80" s="213"/>
      <c r="BF80" s="213"/>
      <c r="BG80" s="213"/>
      <c r="BH80" s="213"/>
      <c r="BI80" s="213"/>
      <c r="BJ80" s="213"/>
      <c r="BK80" s="213"/>
      <c r="BL80" s="213"/>
      <c r="BM80" s="110"/>
      <c r="CB80" s="30"/>
      <c r="CZ80" s="47"/>
      <c r="DM80" s="47"/>
      <c r="DZ80" s="47"/>
      <c r="EM80" s="47"/>
      <c r="FA80" s="47"/>
    </row>
    <row r="81" spans="2:157" ht="15" x14ac:dyDescent="0.25">
      <c r="B81" s="351" t="s">
        <v>156</v>
      </c>
      <c r="E81" s="352">
        <f>IF(E82&gt;E80,E82,E80)</f>
        <v>0</v>
      </c>
      <c r="G81" s="32"/>
      <c r="I81" s="32"/>
      <c r="M81" s="32"/>
      <c r="O81" s="32"/>
      <c r="S81"/>
      <c r="T81" s="32"/>
      <c r="BC81" s="212"/>
      <c r="BD81" s="323"/>
      <c r="BE81" s="323"/>
      <c r="BF81" s="323"/>
      <c r="BG81" s="323"/>
      <c r="BH81" s="323"/>
      <c r="BI81" s="323"/>
      <c r="BJ81" s="323"/>
      <c r="BK81" s="323"/>
      <c r="BL81" s="323"/>
      <c r="BM81" s="110"/>
      <c r="CB81" s="30"/>
      <c r="CZ81" s="47"/>
      <c r="DM81" s="47"/>
      <c r="DZ81" s="47"/>
      <c r="EM81" s="47"/>
      <c r="FA81" s="47"/>
    </row>
    <row r="82" spans="2:157" ht="15" x14ac:dyDescent="0.25">
      <c r="B82" s="506" t="s">
        <v>157</v>
      </c>
      <c r="C82"/>
      <c r="D82"/>
      <c r="E82" s="353">
        <f>IFERROR(IF(E83="",IF(-SUM((Budsjett_FL!$F$74/2)+$F$52,(Budsjett_FL!$F$63-$F$60-F62+F70/2),Budsjett_FL!$D$13,$D$43)/SUM(Budsjett_FL!$D$13+$D$43)&lt;0,0,-SUM((Budsjett_FL!$F$74/2)+$F$52,(Budsjett_FL!$F$63-$F$60-F62+F70/2),Budsjett_FL!$D$13,$D$43)/SUM(Budsjett_FL!$D$13+$D$43)),E83),0)</f>
        <v>0</v>
      </c>
      <c r="F82" s="32"/>
      <c r="G82" s="32"/>
      <c r="I82" s="32"/>
      <c r="M82" s="277"/>
      <c r="O82" s="117"/>
      <c r="P82"/>
      <c r="Q82"/>
      <c r="R82"/>
      <c r="S82"/>
      <c r="T82"/>
      <c r="BB82" s="211"/>
      <c r="BO82" s="324"/>
      <c r="BP82" s="324"/>
      <c r="BQ82" s="324"/>
      <c r="BR82" s="324"/>
      <c r="BS82" s="324"/>
      <c r="BT82" s="324"/>
      <c r="BU82" s="324"/>
      <c r="BV82" s="324"/>
      <c r="BW82" s="324"/>
      <c r="BX82" s="324"/>
      <c r="CB82" s="30"/>
      <c r="CZ82" s="47"/>
      <c r="DM82" s="47"/>
      <c r="DZ82" s="47"/>
      <c r="EM82" s="47"/>
      <c r="FA82" s="47"/>
    </row>
    <row r="83" spans="2:157" ht="15" x14ac:dyDescent="0.25">
      <c r="B83" s="506" t="s">
        <v>158</v>
      </c>
      <c r="C83"/>
      <c r="D83"/>
      <c r="E83" s="372"/>
      <c r="G83" s="34"/>
      <c r="I83" s="32"/>
      <c r="M83" s="32"/>
      <c r="BB83" s="211"/>
      <c r="BO83" s="324"/>
      <c r="BP83" s="324"/>
      <c r="BQ83" s="324"/>
      <c r="BR83" s="324"/>
      <c r="BS83" s="324"/>
      <c r="BT83" s="324"/>
      <c r="BU83" s="324"/>
      <c r="BV83" s="324"/>
      <c r="BW83" s="324"/>
      <c r="BX83" s="324"/>
      <c r="CB83" s="30"/>
      <c r="CZ83" s="47"/>
      <c r="DM83" s="47"/>
      <c r="DZ83" s="47"/>
      <c r="EM83" s="47"/>
      <c r="FA83" s="47"/>
    </row>
    <row r="84" spans="2:157" ht="15" x14ac:dyDescent="0.25">
      <c r="B84" s="506"/>
      <c r="C84"/>
      <c r="D84"/>
      <c r="E84" s="507"/>
      <c r="F84"/>
      <c r="G84"/>
      <c r="I84" s="32"/>
      <c r="M84" s="32"/>
      <c r="U84" s="113"/>
      <c r="BB84" s="211"/>
      <c r="BC84" s="333"/>
      <c r="BM84" s="30"/>
      <c r="CB84" s="30"/>
      <c r="CL84" s="27" t="s">
        <v>86</v>
      </c>
      <c r="CM84" s="22">
        <f t="shared" ref="CM84:CV84" si="622">SUMIF($CL$4:$CL$24,$CL84,CM$4:CM$24)</f>
        <v>0</v>
      </c>
      <c r="CN84" s="22">
        <f t="shared" si="622"/>
        <v>0</v>
      </c>
      <c r="CO84" s="22">
        <f t="shared" si="622"/>
        <v>0</v>
      </c>
      <c r="CP84" s="22">
        <f t="shared" si="622"/>
        <v>0</v>
      </c>
      <c r="CQ84" s="22">
        <f t="shared" si="622"/>
        <v>0</v>
      </c>
      <c r="CR84" s="22">
        <f t="shared" si="622"/>
        <v>0</v>
      </c>
      <c r="CS84" s="22">
        <f t="shared" si="622"/>
        <v>0</v>
      </c>
      <c r="CT84" s="22">
        <f t="shared" si="622"/>
        <v>0</v>
      </c>
      <c r="CU84" s="22">
        <f t="shared" si="622"/>
        <v>0</v>
      </c>
      <c r="CV84" s="22">
        <f t="shared" si="622"/>
        <v>0</v>
      </c>
      <c r="CZ84" s="47"/>
      <c r="DM84" s="47"/>
      <c r="DZ84" s="47"/>
      <c r="EM84" s="47"/>
      <c r="FA84" s="47"/>
    </row>
    <row r="85" spans="2:157" ht="15.75" thickBot="1" x14ac:dyDescent="0.3">
      <c r="B85" s="508" t="s">
        <v>159</v>
      </c>
      <c r="C85" s="509"/>
      <c r="D85" s="509"/>
      <c r="E85" s="354"/>
      <c r="F85"/>
      <c r="G85"/>
      <c r="I85" s="426"/>
      <c r="J85" s="425"/>
      <c r="M85" s="427"/>
      <c r="Q85"/>
      <c r="R85"/>
      <c r="S85"/>
      <c r="T85"/>
      <c r="BB85" s="211"/>
      <c r="BC85" s="333"/>
      <c r="BM85" s="30"/>
      <c r="CB85" s="30"/>
      <c r="CL85" s="27"/>
      <c r="CZ85" s="47"/>
      <c r="DM85" s="47"/>
      <c r="DZ85" s="47"/>
      <c r="EM85" s="47"/>
      <c r="FA85" s="47"/>
    </row>
    <row r="86" spans="2:157" ht="15" x14ac:dyDescent="0.25">
      <c r="F86"/>
      <c r="G86"/>
      <c r="I86" s="505"/>
      <c r="BC86" s="213"/>
      <c r="BD86" s="324"/>
      <c r="BE86" s="324"/>
      <c r="BF86" s="324"/>
      <c r="BG86" s="324"/>
      <c r="BH86" s="324"/>
      <c r="BI86" s="324"/>
      <c r="BJ86" s="324"/>
      <c r="BK86" s="324"/>
      <c r="BL86" s="324"/>
      <c r="CB86" s="30"/>
      <c r="CL86" s="27" t="s">
        <v>90</v>
      </c>
      <c r="CM86" s="22">
        <f t="shared" ref="CM86:CV90" si="623">SUMIF($CL$4:$CL$24,$CL86,CM$4:CM$24)</f>
        <v>0</v>
      </c>
      <c r="CN86" s="22">
        <f t="shared" si="623"/>
        <v>0</v>
      </c>
      <c r="CO86" s="22">
        <f t="shared" si="623"/>
        <v>0</v>
      </c>
      <c r="CP86" s="22">
        <f t="shared" si="623"/>
        <v>0</v>
      </c>
      <c r="CQ86" s="22">
        <f t="shared" si="623"/>
        <v>0</v>
      </c>
      <c r="CR86" s="22">
        <f t="shared" si="623"/>
        <v>0</v>
      </c>
      <c r="CS86" s="22">
        <f t="shared" si="623"/>
        <v>0</v>
      </c>
      <c r="CT86" s="22">
        <f t="shared" si="623"/>
        <v>0</v>
      </c>
      <c r="CU86" s="22">
        <f t="shared" si="623"/>
        <v>0</v>
      </c>
      <c r="CV86" s="22">
        <f t="shared" si="623"/>
        <v>0</v>
      </c>
      <c r="CZ86" s="47"/>
      <c r="DM86" s="47"/>
      <c r="DZ86" s="47"/>
      <c r="EM86" s="47"/>
      <c r="FA86" s="47"/>
    </row>
    <row r="87" spans="2:157" x14ac:dyDescent="0.2">
      <c r="F87"/>
      <c r="G87"/>
      <c r="I87" s="32"/>
      <c r="BC87" s="66"/>
      <c r="BD87" s="66"/>
      <c r="BE87" s="66"/>
      <c r="BF87" s="66"/>
      <c r="BG87" s="66"/>
      <c r="BH87" s="66"/>
      <c r="BI87" s="66"/>
      <c r="BJ87" s="66"/>
      <c r="BK87" s="66"/>
      <c r="BL87" s="66"/>
      <c r="CB87" s="30"/>
      <c r="CL87" s="27" t="s">
        <v>96</v>
      </c>
      <c r="CM87" s="22">
        <f t="shared" si="623"/>
        <v>0</v>
      </c>
      <c r="CN87" s="22">
        <f t="shared" si="623"/>
        <v>0</v>
      </c>
      <c r="CO87" s="22">
        <f t="shared" si="623"/>
        <v>0</v>
      </c>
      <c r="CP87" s="22">
        <f t="shared" si="623"/>
        <v>0</v>
      </c>
      <c r="CQ87" s="22">
        <f t="shared" si="623"/>
        <v>0</v>
      </c>
      <c r="CR87" s="22">
        <f t="shared" si="623"/>
        <v>0</v>
      </c>
      <c r="CS87" s="22">
        <f t="shared" si="623"/>
        <v>0</v>
      </c>
      <c r="CT87" s="22">
        <f t="shared" si="623"/>
        <v>0</v>
      </c>
      <c r="CU87" s="22">
        <f t="shared" si="623"/>
        <v>0</v>
      </c>
      <c r="CV87" s="22">
        <f t="shared" si="623"/>
        <v>0</v>
      </c>
      <c r="CZ87" s="47"/>
      <c r="DM87" s="47"/>
      <c r="DZ87" s="47"/>
      <c r="EM87" s="47"/>
      <c r="FA87" s="47"/>
    </row>
    <row r="88" spans="2:157" ht="15" customHeight="1" x14ac:dyDescent="0.2">
      <c r="F88"/>
      <c r="G88"/>
      <c r="I88" s="277"/>
      <c r="BC88" s="30"/>
      <c r="BD88" s="30"/>
      <c r="BE88" s="30"/>
      <c r="BF88" s="30"/>
      <c r="BG88" s="30"/>
      <c r="BH88" s="30"/>
      <c r="BI88" s="30"/>
      <c r="BJ88" s="30"/>
      <c r="BK88" s="30"/>
      <c r="BL88" s="30"/>
      <c r="BM88" s="30"/>
      <c r="CB88" s="30"/>
      <c r="CL88" s="27" t="s">
        <v>143</v>
      </c>
      <c r="CM88" s="22">
        <f t="shared" si="623"/>
        <v>0</v>
      </c>
      <c r="CN88" s="22">
        <f t="shared" si="623"/>
        <v>0</v>
      </c>
      <c r="CO88" s="22">
        <f t="shared" si="623"/>
        <v>0</v>
      </c>
      <c r="CP88" s="22">
        <f t="shared" si="623"/>
        <v>0</v>
      </c>
      <c r="CQ88" s="22">
        <f t="shared" si="623"/>
        <v>0</v>
      </c>
      <c r="CR88" s="22">
        <f t="shared" si="623"/>
        <v>0</v>
      </c>
      <c r="CS88" s="22">
        <f t="shared" si="623"/>
        <v>0</v>
      </c>
      <c r="CT88" s="22">
        <f t="shared" si="623"/>
        <v>0</v>
      </c>
      <c r="CU88" s="22">
        <f t="shared" si="623"/>
        <v>0</v>
      </c>
      <c r="CV88" s="22">
        <f t="shared" si="623"/>
        <v>0</v>
      </c>
      <c r="CZ88" s="47"/>
      <c r="DM88" s="47"/>
      <c r="DZ88" s="47"/>
      <c r="EM88" s="47"/>
      <c r="FA88" s="47"/>
    </row>
    <row r="89" spans="2:157" ht="15" x14ac:dyDescent="0.25">
      <c r="F89" s="586"/>
      <c r="I89" s="32"/>
      <c r="M89" s="32"/>
      <c r="BC89" s="213"/>
      <c r="BD89" s="324"/>
      <c r="BE89" s="324"/>
      <c r="BF89" s="324"/>
      <c r="BG89" s="324"/>
      <c r="BH89" s="324"/>
      <c r="BI89" s="324"/>
      <c r="BJ89" s="324"/>
      <c r="BK89" s="324"/>
      <c r="BL89" s="324"/>
      <c r="BM89" s="30"/>
      <c r="CB89" s="30"/>
      <c r="CL89" s="27" t="s">
        <v>85</v>
      </c>
      <c r="CM89" s="22">
        <f t="shared" si="623"/>
        <v>0</v>
      </c>
      <c r="CN89" s="22">
        <f t="shared" si="623"/>
        <v>0</v>
      </c>
      <c r="CO89" s="22">
        <f t="shared" si="623"/>
        <v>0</v>
      </c>
      <c r="CP89" s="22">
        <f t="shared" si="623"/>
        <v>0</v>
      </c>
      <c r="CQ89" s="22">
        <f t="shared" si="623"/>
        <v>0</v>
      </c>
      <c r="CR89" s="22">
        <f t="shared" si="623"/>
        <v>0</v>
      </c>
      <c r="CS89" s="22">
        <f t="shared" si="623"/>
        <v>0</v>
      </c>
      <c r="CT89" s="22">
        <f t="shared" si="623"/>
        <v>0</v>
      </c>
      <c r="CU89" s="22">
        <f t="shared" si="623"/>
        <v>0</v>
      </c>
      <c r="CV89" s="22">
        <f t="shared" si="623"/>
        <v>0</v>
      </c>
      <c r="CZ89" s="47"/>
      <c r="DM89" s="47"/>
      <c r="DZ89" s="47"/>
      <c r="EM89" s="47"/>
      <c r="FA89" s="47"/>
    </row>
    <row r="90" spans="2:157" ht="15" x14ac:dyDescent="0.25">
      <c r="N90" s="325"/>
      <c r="CB90" s="30"/>
      <c r="CL90" s="27" t="s">
        <v>145</v>
      </c>
      <c r="CM90" s="22">
        <f t="shared" si="623"/>
        <v>0</v>
      </c>
      <c r="CN90" s="22">
        <f t="shared" si="623"/>
        <v>0</v>
      </c>
      <c r="CO90" s="22">
        <f t="shared" si="623"/>
        <v>0</v>
      </c>
      <c r="CP90" s="22">
        <f t="shared" si="623"/>
        <v>0</v>
      </c>
      <c r="CQ90" s="22">
        <f t="shared" si="623"/>
        <v>0</v>
      </c>
      <c r="CR90" s="22">
        <f t="shared" si="623"/>
        <v>0</v>
      </c>
      <c r="CS90" s="22">
        <f t="shared" si="623"/>
        <v>0</v>
      </c>
      <c r="CT90" s="22">
        <f t="shared" si="623"/>
        <v>0</v>
      </c>
      <c r="CU90" s="22">
        <f t="shared" si="623"/>
        <v>0</v>
      </c>
      <c r="CV90" s="22">
        <f t="shared" si="623"/>
        <v>0</v>
      </c>
      <c r="CZ90" s="47"/>
      <c r="DM90" s="47"/>
      <c r="DZ90" s="47"/>
      <c r="EM90" s="47"/>
      <c r="FA90" s="47"/>
    </row>
    <row r="91" spans="2:157" x14ac:dyDescent="0.2">
      <c r="CB91" s="30"/>
      <c r="CZ91" s="47"/>
      <c r="DM91" s="47"/>
      <c r="DZ91" s="47"/>
      <c r="EM91" s="47"/>
      <c r="FA91" s="47"/>
    </row>
    <row r="92" spans="2:157" ht="15" x14ac:dyDescent="0.25">
      <c r="B92" s="587"/>
      <c r="D92" s="263"/>
      <c r="J92" s="113"/>
      <c r="K92"/>
      <c r="L92"/>
      <c r="M92"/>
      <c r="N92"/>
      <c r="CB92" s="30"/>
      <c r="CZ92" s="47"/>
      <c r="DM92" s="47"/>
      <c r="DZ92" s="47"/>
      <c r="EM92" s="47"/>
      <c r="FA92" s="47"/>
    </row>
    <row r="93" spans="2:157" x14ac:dyDescent="0.2">
      <c r="CZ93" s="47"/>
      <c r="DM93" s="47"/>
      <c r="DZ93" s="47"/>
      <c r="EM93" s="47"/>
      <c r="FA93" s="47"/>
    </row>
    <row r="94" spans="2:157" x14ac:dyDescent="0.2">
      <c r="B94"/>
      <c r="C94"/>
      <c r="D94"/>
      <c r="E94"/>
      <c r="F94"/>
      <c r="G94"/>
      <c r="H94"/>
      <c r="I94"/>
      <c r="J94"/>
      <c r="K94"/>
      <c r="L94"/>
    </row>
    <row r="95" spans="2:157" x14ac:dyDescent="0.2">
      <c r="B95"/>
      <c r="C95"/>
      <c r="D95"/>
      <c r="E95"/>
      <c r="F95"/>
      <c r="G95"/>
      <c r="H95"/>
      <c r="I95"/>
      <c r="J95"/>
      <c r="K95"/>
      <c r="L95"/>
    </row>
    <row r="96" spans="2:157" x14ac:dyDescent="0.2">
      <c r="B96"/>
      <c r="C96"/>
      <c r="D96"/>
      <c r="E96"/>
      <c r="F96"/>
      <c r="G96"/>
      <c r="H96"/>
      <c r="I96"/>
      <c r="J96"/>
      <c r="K96"/>
      <c r="L96"/>
    </row>
    <row r="97" spans="2:12" x14ac:dyDescent="0.2">
      <c r="B97"/>
      <c r="C97"/>
      <c r="D97"/>
      <c r="E97"/>
      <c r="F97"/>
      <c r="G97"/>
      <c r="H97"/>
      <c r="I97"/>
      <c r="J97"/>
      <c r="K97"/>
      <c r="L97"/>
    </row>
    <row r="98" spans="2:12" x14ac:dyDescent="0.2">
      <c r="B98"/>
      <c r="C98"/>
      <c r="D98"/>
      <c r="E98"/>
      <c r="F98"/>
      <c r="G98"/>
      <c r="H98"/>
      <c r="I98"/>
      <c r="J98"/>
      <c r="K98"/>
      <c r="L98"/>
    </row>
    <row r="99" spans="2:12" x14ac:dyDescent="0.2">
      <c r="B99"/>
      <c r="C99"/>
      <c r="D99"/>
      <c r="E99"/>
      <c r="F99"/>
      <c r="G99"/>
      <c r="H99"/>
      <c r="I99"/>
      <c r="J99"/>
      <c r="K99"/>
      <c r="L99"/>
    </row>
    <row r="100" spans="2:12" x14ac:dyDescent="0.2">
      <c r="B100"/>
      <c r="C100"/>
      <c r="D100"/>
      <c r="E100"/>
      <c r="F100"/>
      <c r="G100"/>
      <c r="H100"/>
      <c r="I100"/>
      <c r="J100"/>
      <c r="K100"/>
      <c r="L100"/>
    </row>
    <row r="101" spans="2:12" x14ac:dyDescent="0.2">
      <c r="B101"/>
      <c r="C101"/>
      <c r="D101"/>
      <c r="E101"/>
      <c r="F101"/>
      <c r="G101"/>
      <c r="H101"/>
      <c r="I101"/>
      <c r="J101"/>
      <c r="K101"/>
      <c r="L101"/>
    </row>
  </sheetData>
  <sheetProtection algorithmName="SHA-512" hashValue="mk69+pjqTVu0PNaZOy7qgS4MfmywsKi+zxdQcNhhzVhtMv5aqqNwbyv8cUycm39zrjzOdlLeI71EaHfw05768w==" saltValue="3Nmm4aYEfLmumUr0UYfpMw==" spinCount="100000" sheet="1" formatCells="0" formatColumns="0" formatRows="0"/>
  <dataConsolidate/>
  <mergeCells count="2">
    <mergeCell ref="B77:C78"/>
    <mergeCell ref="B28:T30"/>
  </mergeCells>
  <conditionalFormatting sqref="B2:B27">
    <cfRule type="expression" dxfId="353" priority="2" stopIfTrue="1">
      <formula>#REF!="NEI"</formula>
    </cfRule>
  </conditionalFormatting>
  <conditionalFormatting sqref="B31:B72">
    <cfRule type="expression" dxfId="352" priority="27" stopIfTrue="1">
      <formula>#REF!="NEI"</formula>
    </cfRule>
  </conditionalFormatting>
  <conditionalFormatting sqref="B77">
    <cfRule type="expression" dxfId="351" priority="1616" stopIfTrue="1">
      <formula>#REF!="NEI"</formula>
    </cfRule>
  </conditionalFormatting>
  <conditionalFormatting sqref="B85">
    <cfRule type="expression" dxfId="350" priority="5748">
      <formula>$B$28="Andel"</formula>
    </cfRule>
  </conditionalFormatting>
  <conditionalFormatting sqref="B92">
    <cfRule type="expression" dxfId="349" priority="1821">
      <formula>$C$27="Andel"</formula>
    </cfRule>
  </conditionalFormatting>
  <conditionalFormatting sqref="B95">
    <cfRule type="expression" dxfId="348" priority="1830">
      <formula>$I$25="Andel"</formula>
    </cfRule>
  </conditionalFormatting>
  <conditionalFormatting sqref="B74:C75 E75:E76">
    <cfRule type="expression" dxfId="347" priority="1614" stopIfTrue="1">
      <formula>#REF!="NEI"</formula>
    </cfRule>
  </conditionalFormatting>
  <conditionalFormatting sqref="C25">
    <cfRule type="expression" dxfId="346" priority="1887" stopIfTrue="1">
      <formula>#REF!="NEI"</formula>
    </cfRule>
  </conditionalFormatting>
  <conditionalFormatting sqref="C27:E27">
    <cfRule type="expression" dxfId="345" priority="1838" stopIfTrue="1">
      <formula>#REF!="NEI"</formula>
    </cfRule>
  </conditionalFormatting>
  <conditionalFormatting sqref="C33:E33">
    <cfRule type="expression" dxfId="344" priority="1777" stopIfTrue="1">
      <formula>#REF!="NEI"</formula>
    </cfRule>
  </conditionalFormatting>
  <conditionalFormatting sqref="C47:E47">
    <cfRule type="expression" dxfId="343" priority="1840" stopIfTrue="1">
      <formula>#REF!="NEI"</formula>
    </cfRule>
  </conditionalFormatting>
  <conditionalFormatting sqref="C60:E63">
    <cfRule type="expression" dxfId="342" priority="1884" stopIfTrue="1">
      <formula>#REF!="NEI"</formula>
    </cfRule>
  </conditionalFormatting>
  <conditionalFormatting sqref="C54:F58">
    <cfRule type="expression" dxfId="341" priority="30" stopIfTrue="1">
      <formula>#REF!="NEI"</formula>
    </cfRule>
  </conditionalFormatting>
  <conditionalFormatting sqref="C65:F72">
    <cfRule type="expression" dxfId="340" priority="1835" stopIfTrue="1">
      <formula>#REF!="NEI"</formula>
    </cfRule>
  </conditionalFormatting>
  <conditionalFormatting sqref="C15:G15">
    <cfRule type="expression" dxfId="339" priority="1813" stopIfTrue="1">
      <formula>#REF!="NEI"</formula>
    </cfRule>
  </conditionalFormatting>
  <conditionalFormatting sqref="C31:G31">
    <cfRule type="expression" dxfId="338" priority="1849" stopIfTrue="1">
      <formula>#REF!="NEI"</formula>
    </cfRule>
  </conditionalFormatting>
  <conditionalFormatting sqref="C43:G45">
    <cfRule type="expression" dxfId="337" priority="1843" stopIfTrue="1">
      <formula>#REF!="NEI"</formula>
    </cfRule>
  </conditionalFormatting>
  <conditionalFormatting sqref="C52:G52">
    <cfRule type="expression" dxfId="336" priority="1841" stopIfTrue="1">
      <formula>#REF!="NEI"</formula>
    </cfRule>
  </conditionalFormatting>
  <conditionalFormatting sqref="C59:G59">
    <cfRule type="expression" dxfId="335" priority="1769" stopIfTrue="1">
      <formula>#REF!="NEI"</formula>
    </cfRule>
  </conditionalFormatting>
  <conditionalFormatting sqref="C3:T3">
    <cfRule type="expression" dxfId="334" priority="1853" stopIfTrue="1">
      <formula>#REF!="NEI"</formula>
    </cfRule>
  </conditionalFormatting>
  <conditionalFormatting sqref="C13:T13">
    <cfRule type="expression" dxfId="333" priority="1851" stopIfTrue="1">
      <formula>#REF!="NEI"</formula>
    </cfRule>
  </conditionalFormatting>
  <conditionalFormatting sqref="D5:D12">
    <cfRule type="expression" dxfId="332" priority="7" stopIfTrue="1">
      <formula>#REF!="NEI"</formula>
    </cfRule>
  </conditionalFormatting>
  <conditionalFormatting sqref="D17:D24">
    <cfRule type="expression" dxfId="331" priority="216" stopIfTrue="1">
      <formula>#REF!="NEI"</formula>
    </cfRule>
  </conditionalFormatting>
  <conditionalFormatting sqref="D75">
    <cfRule type="expression" dxfId="330" priority="1615" stopIfTrue="1">
      <formula>#REF!="NEI"</formula>
    </cfRule>
  </conditionalFormatting>
  <conditionalFormatting sqref="D25:E26">
    <cfRule type="expression" dxfId="329" priority="1850" stopIfTrue="1">
      <formula>#REF!="NEI"</formula>
    </cfRule>
  </conditionalFormatting>
  <conditionalFormatting sqref="D77:E78">
    <cfRule type="expression" dxfId="328" priority="1617" stopIfTrue="1">
      <formula>#REF!="NEI"</formula>
    </cfRule>
  </conditionalFormatting>
  <conditionalFormatting sqref="D74:G74">
    <cfRule type="expression" dxfId="327" priority="1631" stopIfTrue="1">
      <formula>#REF!="NEI"</formula>
    </cfRule>
  </conditionalFormatting>
  <conditionalFormatting sqref="E85">
    <cfRule type="expression" dxfId="326" priority="1622" stopIfTrue="1">
      <formula>#REF!="NEI"</formula>
    </cfRule>
  </conditionalFormatting>
  <conditionalFormatting sqref="F33:F42">
    <cfRule type="expression" dxfId="325" priority="86" stopIfTrue="1">
      <formula>#REF!="NEI"</formula>
    </cfRule>
  </conditionalFormatting>
  <conditionalFormatting sqref="F47:F51">
    <cfRule type="expression" dxfId="324" priority="49" stopIfTrue="1">
      <formula>#REF!="NEI"</formula>
    </cfRule>
  </conditionalFormatting>
  <conditionalFormatting sqref="F88">
    <cfRule type="expression" dxfId="323" priority="1628" stopIfTrue="1">
      <formula>#REF!="NEI"</formula>
    </cfRule>
  </conditionalFormatting>
  <conditionalFormatting sqref="F97">
    <cfRule type="expression" dxfId="322" priority="1829" stopIfTrue="1">
      <formula>#REF!="NEI"</formula>
    </cfRule>
  </conditionalFormatting>
  <conditionalFormatting sqref="F5:G11">
    <cfRule type="expression" dxfId="321" priority="563" stopIfTrue="1">
      <formula>#REF!="NEI"</formula>
    </cfRule>
  </conditionalFormatting>
  <conditionalFormatting sqref="F17:G24">
    <cfRule type="expression" dxfId="320" priority="217" stopIfTrue="1">
      <formula>#REF!="NEI"</formula>
    </cfRule>
  </conditionalFormatting>
  <conditionalFormatting sqref="F75:G75">
    <cfRule type="expression" dxfId="319" priority="1613" stopIfTrue="1">
      <formula>#REF!="NEI"</formula>
    </cfRule>
  </conditionalFormatting>
  <conditionalFormatting sqref="F12:J12">
    <cfRule type="expression" dxfId="318" priority="4" stopIfTrue="1">
      <formula>#REF!="NEI"</formula>
    </cfRule>
  </conditionalFormatting>
  <conditionalFormatting sqref="F60:J62">
    <cfRule type="expression" dxfId="317" priority="1831" stopIfTrue="1">
      <formula>#REF!="NEI"</formula>
    </cfRule>
  </conditionalFormatting>
  <conditionalFormatting sqref="F25:T27">
    <cfRule type="expression" dxfId="316" priority="1812" stopIfTrue="1">
      <formula>#REF!="NEI"</formula>
    </cfRule>
  </conditionalFormatting>
  <conditionalFormatting sqref="F63:T63">
    <cfRule type="expression" dxfId="315" priority="1868" stopIfTrue="1">
      <formula>#REF!="NEI"</formula>
    </cfRule>
  </conditionalFormatting>
  <conditionalFormatting sqref="G1">
    <cfRule type="expression" dxfId="314" priority="1872" stopIfTrue="1">
      <formula>#REF!="NEI"</formula>
    </cfRule>
  </conditionalFormatting>
  <conditionalFormatting sqref="G33">
    <cfRule type="expression" dxfId="313" priority="1811" stopIfTrue="1">
      <formula>#REF!="NEI"</formula>
    </cfRule>
  </conditionalFormatting>
  <conditionalFormatting sqref="G47">
    <cfRule type="expression" dxfId="312" priority="1857" stopIfTrue="1">
      <formula>#REF!="NEI"</formula>
    </cfRule>
  </conditionalFormatting>
  <conditionalFormatting sqref="G54">
    <cfRule type="expression" dxfId="311" priority="1860" stopIfTrue="1">
      <formula>#REF!="NEI"</formula>
    </cfRule>
  </conditionalFormatting>
  <conditionalFormatting sqref="G57:G58">
    <cfRule type="expression" dxfId="310" priority="31" stopIfTrue="1">
      <formula>#REF!="NEI"</formula>
    </cfRule>
  </conditionalFormatting>
  <conditionalFormatting sqref="G65">
    <cfRule type="expression" dxfId="309" priority="1854" stopIfTrue="1">
      <formula>#REF!="NEI"</formula>
    </cfRule>
  </conditionalFormatting>
  <conditionalFormatting sqref="G68:G72">
    <cfRule type="expression" dxfId="308" priority="1855" stopIfTrue="1">
      <formula>#REF!="NEI"</formula>
    </cfRule>
  </conditionalFormatting>
  <conditionalFormatting sqref="G85:G87">
    <cfRule type="expression" dxfId="307" priority="1623" stopIfTrue="1">
      <formula>#REF!="NEI"</formula>
    </cfRule>
  </conditionalFormatting>
  <conditionalFormatting sqref="H48:H51">
    <cfRule type="expression" dxfId="306" priority="43" stopIfTrue="1">
      <formula>#REF!="NEI"</formula>
    </cfRule>
  </conditionalFormatting>
  <conditionalFormatting sqref="H55:H59">
    <cfRule type="expression" dxfId="305" priority="24" stopIfTrue="1">
      <formula>#REF!="NEI"</formula>
    </cfRule>
  </conditionalFormatting>
  <conditionalFormatting sqref="H94">
    <cfRule type="expression" dxfId="304" priority="1828">
      <formula>$J$25="Andel"</formula>
    </cfRule>
  </conditionalFormatting>
  <conditionalFormatting sqref="H14:I15 H31:I33 H43:I47 H52:I54 DA67:DJ72 DN67:DW72 EA67:EJ72 EN67:EW72 H72:T72">
    <cfRule type="expression" dxfId="303" priority="2184" stopIfTrue="1">
      <formula>#REF!="NEI"</formula>
    </cfRule>
  </conditionalFormatting>
  <conditionalFormatting sqref="H64:I71">
    <cfRule type="expression" dxfId="302" priority="1919" stopIfTrue="1">
      <formula>#REF!="NEI"</formula>
    </cfRule>
  </conditionalFormatting>
  <conditionalFormatting sqref="H4:J11">
    <cfRule type="expression" dxfId="301" priority="330" stopIfTrue="1">
      <formula>#REF!="NEI"</formula>
    </cfRule>
  </conditionalFormatting>
  <conditionalFormatting sqref="H16:J24">
    <cfRule type="expression" dxfId="300" priority="196" stopIfTrue="1">
      <formula>#REF!="NEI"</formula>
    </cfRule>
  </conditionalFormatting>
  <conditionalFormatting sqref="H34:J42">
    <cfRule type="expression" dxfId="299" priority="68" stopIfTrue="1">
      <formula>#REF!="NEI"</formula>
    </cfRule>
  </conditionalFormatting>
  <conditionalFormatting sqref="H74:T75">
    <cfRule type="expression" dxfId="298" priority="1640" stopIfTrue="1">
      <formula>#REF!="NEI"</formula>
    </cfRule>
  </conditionalFormatting>
  <conditionalFormatting sqref="I48:I50">
    <cfRule type="expression" dxfId="297" priority="65" stopIfTrue="1">
      <formula>#REF!="NEI"</formula>
    </cfRule>
  </conditionalFormatting>
  <conditionalFormatting sqref="I55:I58">
    <cfRule type="expression" dxfId="296" priority="37" stopIfTrue="1">
      <formula>#REF!="NEI"</formula>
    </cfRule>
  </conditionalFormatting>
  <conditionalFormatting sqref="I51:J51">
    <cfRule type="expression" dxfId="295" priority="1512" stopIfTrue="1">
      <formula>#REF!="NEI"</formula>
    </cfRule>
  </conditionalFormatting>
  <conditionalFormatting sqref="I59:J59">
    <cfRule type="expression" dxfId="294" priority="1774" stopIfTrue="1">
      <formula>#REF!="NEI"</formula>
    </cfRule>
  </conditionalFormatting>
  <conditionalFormatting sqref="J1 H2:K2 AC26:AG26 AI26:AQ26">
    <cfRule type="expression" dxfId="293" priority="2187" stopIfTrue="1">
      <formula>#REF!="NEI"</formula>
    </cfRule>
  </conditionalFormatting>
  <conditionalFormatting sqref="J47:J50">
    <cfRule type="expression" dxfId="292" priority="64" stopIfTrue="1">
      <formula>#REF!="NEI"</formula>
    </cfRule>
  </conditionalFormatting>
  <conditionalFormatting sqref="J54:J58">
    <cfRule type="expression" dxfId="291" priority="35" stopIfTrue="1">
      <formula>#REF!="NEI"</formula>
    </cfRule>
  </conditionalFormatting>
  <conditionalFormatting sqref="J64:J70">
    <cfRule type="expression" dxfId="290" priority="1928" stopIfTrue="1">
      <formula>#REF!="NEI"</formula>
    </cfRule>
  </conditionalFormatting>
  <conditionalFormatting sqref="J92">
    <cfRule type="expression" dxfId="289" priority="1816" stopIfTrue="1">
      <formula>#REF!="NEI"</formula>
    </cfRule>
  </conditionalFormatting>
  <conditionalFormatting sqref="J32:K32">
    <cfRule type="expression" dxfId="288" priority="2106" stopIfTrue="1">
      <formula>#REF!="NEI"</formula>
    </cfRule>
  </conditionalFormatting>
  <conditionalFormatting sqref="J46:K46">
    <cfRule type="expression" dxfId="287" priority="2085" stopIfTrue="1">
      <formula>#REF!="NEI"</formula>
    </cfRule>
  </conditionalFormatting>
  <conditionalFormatting sqref="J53:K53">
    <cfRule type="expression" dxfId="286" priority="2179" stopIfTrue="1">
      <formula>#REF!="NEI"</formula>
    </cfRule>
  </conditionalFormatting>
  <conditionalFormatting sqref="J15:T15">
    <cfRule type="expression" dxfId="285" priority="2109" stopIfTrue="1">
      <formula>#REF!="NEI"</formula>
    </cfRule>
  </conditionalFormatting>
  <conditionalFormatting sqref="J31:T31">
    <cfRule type="expression" dxfId="284" priority="2129" stopIfTrue="1">
      <formula>#REF!="NEI"</formula>
    </cfRule>
  </conditionalFormatting>
  <conditionalFormatting sqref="J33:T33">
    <cfRule type="expression" dxfId="283" priority="2096" stopIfTrue="1">
      <formula>#REF!="NEI"</formula>
    </cfRule>
  </conditionalFormatting>
  <conditionalFormatting sqref="J43:T45">
    <cfRule type="expression" dxfId="282" priority="2088" stopIfTrue="1">
      <formula>#REF!="NEI"</formula>
    </cfRule>
  </conditionalFormatting>
  <conditionalFormatting sqref="J52:T52">
    <cfRule type="expression" dxfId="281" priority="2074" stopIfTrue="1">
      <formula>#REF!="NEI"</formula>
    </cfRule>
  </conditionalFormatting>
  <conditionalFormatting sqref="J71:T71">
    <cfRule type="expression" dxfId="280" priority="1931" stopIfTrue="1">
      <formula>#REF!="NEI"</formula>
    </cfRule>
  </conditionalFormatting>
  <conditionalFormatting sqref="K14">
    <cfRule type="expression" dxfId="279" priority="2071" stopIfTrue="1">
      <formula>#REF!="NEI"</formula>
    </cfRule>
  </conditionalFormatting>
  <conditionalFormatting sqref="K64">
    <cfRule type="expression" dxfId="278" priority="1933" stopIfTrue="1">
      <formula>#REF!="NEI"</formula>
    </cfRule>
  </conditionalFormatting>
  <conditionalFormatting sqref="K76">
    <cfRule type="expression" dxfId="277" priority="1639" stopIfTrue="1">
      <formula>#REF!="NEI"</formula>
    </cfRule>
  </conditionalFormatting>
  <conditionalFormatting sqref="K4:T12">
    <cfRule type="expression" dxfId="275" priority="3">
      <formula>#REF!="Finansieringsandel"</formula>
    </cfRule>
  </conditionalFormatting>
  <conditionalFormatting sqref="K16:T24">
    <cfRule type="expression" dxfId="274" priority="194">
      <formula>#REF!="Finansieringsandel"</formula>
    </cfRule>
  </conditionalFormatting>
  <conditionalFormatting sqref="K34:T42">
    <cfRule type="expression" dxfId="273" priority="66">
      <formula>#REF!="Finansieringsandel"</formula>
    </cfRule>
  </conditionalFormatting>
  <conditionalFormatting sqref="K47:T47">
    <cfRule type="expression" dxfId="272" priority="2079" stopIfTrue="1">
      <formula>#REF!="NEI"</formula>
    </cfRule>
  </conditionalFormatting>
  <conditionalFormatting sqref="K48:T51">
    <cfRule type="expression" dxfId="271" priority="38">
      <formula>#REF!="Finansieringsandel"</formula>
    </cfRule>
  </conditionalFormatting>
  <conditionalFormatting sqref="K54:T54">
    <cfRule type="expression" dxfId="270" priority="2107" stopIfTrue="1">
      <formula>#REF!="NEI"</formula>
    </cfRule>
  </conditionalFormatting>
  <conditionalFormatting sqref="K60:T61">
    <cfRule type="expression" dxfId="268" priority="2131" stopIfTrue="1">
      <formula>#REF!="NEI"</formula>
    </cfRule>
  </conditionalFormatting>
  <conditionalFormatting sqref="K65:T65">
    <cfRule type="expression" dxfId="267" priority="1927" stopIfTrue="1">
      <formula>#REF!="NEI"</formula>
    </cfRule>
  </conditionalFormatting>
  <conditionalFormatting sqref="S62:T62">
    <cfRule type="expression" dxfId="263" priority="2180" stopIfTrue="1">
      <formula>#REF!="NEI"</formula>
    </cfRule>
  </conditionalFormatting>
  <conditionalFormatting sqref="T82">
    <cfRule type="expression" dxfId="262" priority="1626" stopIfTrue="1">
      <formula>#REF!="NEI"</formula>
    </cfRule>
  </conditionalFormatting>
  <conditionalFormatting sqref="T85">
    <cfRule type="expression" dxfId="261" priority="1637" stopIfTrue="1">
      <formula>#REF!="NEI"</formula>
    </cfRule>
  </conditionalFormatting>
  <conditionalFormatting sqref="U84">
    <cfRule type="expression" dxfId="260" priority="1820" stopIfTrue="1">
      <formula>#REF!="NEI"</formula>
    </cfRule>
  </conditionalFormatting>
  <conditionalFormatting sqref="AR3:BA3">
    <cfRule type="expression" dxfId="259" priority="2163" stopIfTrue="1">
      <formula>#REF!="NEI"</formula>
    </cfRule>
  </conditionalFormatting>
  <conditionalFormatting sqref="AR13:BA13">
    <cfRule type="expression" dxfId="258" priority="2162" stopIfTrue="1">
      <formula>#REF!="NEI"</formula>
    </cfRule>
  </conditionalFormatting>
  <conditionalFormatting sqref="AR15:BA15">
    <cfRule type="expression" dxfId="257" priority="2161" stopIfTrue="1">
      <formula>#REF!="NEI"</formula>
    </cfRule>
  </conditionalFormatting>
  <conditionalFormatting sqref="AR25:BA27">
    <cfRule type="expression" dxfId="256" priority="2159" stopIfTrue="1">
      <formula>#REF!="NEI"</formula>
    </cfRule>
  </conditionalFormatting>
  <conditionalFormatting sqref="AR31:BA31">
    <cfRule type="expression" dxfId="255" priority="2158" stopIfTrue="1">
      <formula>#REF!="NEI"</formula>
    </cfRule>
  </conditionalFormatting>
  <conditionalFormatting sqref="AR33:BA33">
    <cfRule type="expression" dxfId="254" priority="2102" stopIfTrue="1">
      <formula>#REF!="NEI"</formula>
    </cfRule>
  </conditionalFormatting>
  <conditionalFormatting sqref="AR43:BA45">
    <cfRule type="expression" dxfId="253" priority="2092" stopIfTrue="1">
      <formula>#REF!="NEI"</formula>
    </cfRule>
  </conditionalFormatting>
  <conditionalFormatting sqref="AR47:BA47">
    <cfRule type="expression" dxfId="252" priority="2083" stopIfTrue="1">
      <formula>#REF!="NEI"</formula>
    </cfRule>
  </conditionalFormatting>
  <conditionalFormatting sqref="AR52:BA52">
    <cfRule type="expression" dxfId="251" priority="2076" stopIfTrue="1">
      <formula>#REF!="NEI"</formula>
    </cfRule>
  </conditionalFormatting>
  <conditionalFormatting sqref="AR54:BA54">
    <cfRule type="expression" dxfId="250" priority="2125" stopIfTrue="1">
      <formula>#REF!="NEI"</formula>
    </cfRule>
  </conditionalFormatting>
  <conditionalFormatting sqref="AR63:BA63">
    <cfRule type="expression" dxfId="249" priority="2126" stopIfTrue="1">
      <formula>#REF!="NEI"</formula>
    </cfRule>
  </conditionalFormatting>
  <conditionalFormatting sqref="AR65:BA65">
    <cfRule type="expression" dxfId="248" priority="1929" stopIfTrue="1">
      <formula>#REF!="NEI"</formula>
    </cfRule>
  </conditionalFormatting>
  <conditionalFormatting sqref="AR71:BA72">
    <cfRule type="expression" dxfId="247" priority="1930" stopIfTrue="1">
      <formula>#REF!="NEI"</formula>
    </cfRule>
  </conditionalFormatting>
  <conditionalFormatting sqref="BB82:BB85">
    <cfRule type="expression" dxfId="246" priority="1953" stopIfTrue="1">
      <formula>#REF!="NEI"</formula>
    </cfRule>
  </conditionalFormatting>
  <conditionalFormatting sqref="BC3:BL3">
    <cfRule type="expression" dxfId="245" priority="2164" stopIfTrue="1">
      <formula>#REF!="NEI"</formula>
    </cfRule>
  </conditionalFormatting>
  <conditionalFormatting sqref="BC13:BL13">
    <cfRule type="expression" dxfId="244" priority="2165" stopIfTrue="1">
      <formula>#REF!="NEI"</formula>
    </cfRule>
  </conditionalFormatting>
  <conditionalFormatting sqref="BC25:BL26">
    <cfRule type="expression" dxfId="243" priority="2166" stopIfTrue="1">
      <formula>#REF!="NEI"</formula>
    </cfRule>
  </conditionalFormatting>
  <conditionalFormatting sqref="BC31:BL31">
    <cfRule type="expression" dxfId="242" priority="2167" stopIfTrue="1">
      <formula>#REF!="NEI"</formula>
    </cfRule>
  </conditionalFormatting>
  <conditionalFormatting sqref="BC43:BL45">
    <cfRule type="expression" dxfId="241" priority="2093" stopIfTrue="1">
      <formula>#REF!="NEI"</formula>
    </cfRule>
  </conditionalFormatting>
  <conditionalFormatting sqref="BO3:BX3">
    <cfRule type="expression" dxfId="240" priority="2153" stopIfTrue="1">
      <formula>#REF!="NEI"</formula>
    </cfRule>
  </conditionalFormatting>
  <conditionalFormatting sqref="BO13:BX13">
    <cfRule type="expression" dxfId="239" priority="2154" stopIfTrue="1">
      <formula>#REF!="NEI"</formula>
    </cfRule>
  </conditionalFormatting>
  <conditionalFormatting sqref="BO15:BX15">
    <cfRule type="expression" dxfId="238" priority="2152" stopIfTrue="1">
      <formula>#REF!="NEI"</formula>
    </cfRule>
  </conditionalFormatting>
  <conditionalFormatting sqref="BO25:BX27">
    <cfRule type="expression" dxfId="237" priority="2151" stopIfTrue="1">
      <formula>#REF!="NEI"</formula>
    </cfRule>
  </conditionalFormatting>
  <conditionalFormatting sqref="BO31:BX31">
    <cfRule type="expression" dxfId="236" priority="2145" stopIfTrue="1">
      <formula>#REF!="NEI"</formula>
    </cfRule>
  </conditionalFormatting>
  <conditionalFormatting sqref="BO33:BX33">
    <cfRule type="expression" dxfId="235" priority="2101" stopIfTrue="1">
      <formula>#REF!="NEI"</formula>
    </cfRule>
  </conditionalFormatting>
  <conditionalFormatting sqref="BO43:BX45">
    <cfRule type="expression" dxfId="234" priority="2091" stopIfTrue="1">
      <formula>#REF!="NEI"</formula>
    </cfRule>
  </conditionalFormatting>
  <conditionalFormatting sqref="CA3:CJ13">
    <cfRule type="expression" dxfId="233" priority="20" stopIfTrue="1">
      <formula>#REF!="NEI"</formula>
    </cfRule>
  </conditionalFormatting>
  <conditionalFormatting sqref="CA15:CJ25">
    <cfRule type="expression" dxfId="232" priority="229" stopIfTrue="1">
      <formula>#REF!="NEI"</formula>
    </cfRule>
  </conditionalFormatting>
  <conditionalFormatting sqref="CA27:CJ31">
    <cfRule type="expression" dxfId="231" priority="1703" stopIfTrue="1">
      <formula>#REF!="NEI"</formula>
    </cfRule>
  </conditionalFormatting>
  <conditionalFormatting sqref="CA33:CJ45">
    <cfRule type="expression" dxfId="230" priority="97" stopIfTrue="1">
      <formula>#REF!="NEI"</formula>
    </cfRule>
  </conditionalFormatting>
  <conditionalFormatting sqref="CL84:CL90">
    <cfRule type="expression" dxfId="229" priority="2110" stopIfTrue="1">
      <formula>#REF!="NEI"</formula>
    </cfRule>
  </conditionalFormatting>
  <conditionalFormatting sqref="CM3:CW13">
    <cfRule type="expression" dxfId="228" priority="19" stopIfTrue="1">
      <formula>#REF!="NEI"</formula>
    </cfRule>
  </conditionalFormatting>
  <conditionalFormatting sqref="CM15:CW25">
    <cfRule type="expression" dxfId="227" priority="230" stopIfTrue="1">
      <formula>#REF!="NEI"</formula>
    </cfRule>
  </conditionalFormatting>
  <conditionalFormatting sqref="CM27:CW31">
    <cfRule type="expression" dxfId="226" priority="1705" stopIfTrue="1">
      <formula>#REF!="NEI"</formula>
    </cfRule>
  </conditionalFormatting>
  <conditionalFormatting sqref="CM33:CW45">
    <cfRule type="expression" dxfId="225" priority="98" stopIfTrue="1">
      <formula>#REF!="NEI"</formula>
    </cfRule>
  </conditionalFormatting>
  <conditionalFormatting sqref="CM47:CW52">
    <cfRule type="expression" dxfId="224" priority="61" stopIfTrue="1">
      <formula>#REF!="NEI"</formula>
    </cfRule>
  </conditionalFormatting>
  <conditionalFormatting sqref="DA56:DJ63 DN56:DW63 EA56:EJ63 EN56:EW63 FB56:FK63">
    <cfRule type="expression" dxfId="223" priority="36" stopIfTrue="1">
      <formula>#REF!="NEI"</formula>
    </cfRule>
  </conditionalFormatting>
  <conditionalFormatting sqref="DA3:DK13">
    <cfRule type="expression" dxfId="222" priority="18" stopIfTrue="1">
      <formula>#REF!="NEI"</formula>
    </cfRule>
  </conditionalFormatting>
  <conditionalFormatting sqref="DA15:DK25">
    <cfRule type="expression" dxfId="221" priority="1" stopIfTrue="1">
      <formula>#REF!="NEI"</formula>
    </cfRule>
  </conditionalFormatting>
  <conditionalFormatting sqref="DA27:DK31">
    <cfRule type="expression" dxfId="220" priority="1702" stopIfTrue="1">
      <formula>#REF!="NEI"</formula>
    </cfRule>
  </conditionalFormatting>
  <conditionalFormatting sqref="DA33:DK45">
    <cfRule type="expression" dxfId="219" priority="95" stopIfTrue="1">
      <formula>#REF!="NEI"</formula>
    </cfRule>
  </conditionalFormatting>
  <conditionalFormatting sqref="DA47:DK52">
    <cfRule type="expression" dxfId="218" priority="59" stopIfTrue="1">
      <formula>#REF!="NEI"</formula>
    </cfRule>
  </conditionalFormatting>
  <conditionalFormatting sqref="DA54:DK54">
    <cfRule type="expression" dxfId="217" priority="2049" stopIfTrue="1">
      <formula>#REF!="NEI"</formula>
    </cfRule>
  </conditionalFormatting>
  <conditionalFormatting sqref="DA65:DK65">
    <cfRule type="expression" dxfId="216" priority="1926" stopIfTrue="1">
      <formula>#REF!="NEI"</formula>
    </cfRule>
  </conditionalFormatting>
  <conditionalFormatting sqref="DN3:DX13">
    <cfRule type="expression" dxfId="215" priority="16" stopIfTrue="1">
      <formula>#REF!="NEI"</formula>
    </cfRule>
  </conditionalFormatting>
  <conditionalFormatting sqref="DN15:DX25">
    <cfRule type="expression" dxfId="214" priority="225" stopIfTrue="1">
      <formula>#REF!="NEI"</formula>
    </cfRule>
  </conditionalFormatting>
  <conditionalFormatting sqref="DN27:DX31">
    <cfRule type="expression" dxfId="213" priority="1701" stopIfTrue="1">
      <formula>#REF!="NEI"</formula>
    </cfRule>
  </conditionalFormatting>
  <conditionalFormatting sqref="DN33:DX45">
    <cfRule type="expression" dxfId="212" priority="93" stopIfTrue="1">
      <formula>#REF!="NEI"</formula>
    </cfRule>
  </conditionalFormatting>
  <conditionalFormatting sqref="DN47:DX52">
    <cfRule type="expression" dxfId="211" priority="57" stopIfTrue="1">
      <formula>#REF!="NEI"</formula>
    </cfRule>
  </conditionalFormatting>
  <conditionalFormatting sqref="DN54:DX54">
    <cfRule type="expression" dxfId="210" priority="2027" stopIfTrue="1">
      <formula>#REF!="NEI"</formula>
    </cfRule>
  </conditionalFormatting>
  <conditionalFormatting sqref="DN65:DX65">
    <cfRule type="expression" dxfId="209" priority="1925" stopIfTrue="1">
      <formula>#REF!="NEI"</formula>
    </cfRule>
  </conditionalFormatting>
  <conditionalFormatting sqref="EA3:EK13">
    <cfRule type="expression" dxfId="208" priority="14" stopIfTrue="1">
      <formula>#REF!="NEI"</formula>
    </cfRule>
  </conditionalFormatting>
  <conditionalFormatting sqref="EA15:EK25">
    <cfRule type="expression" dxfId="207" priority="223" stopIfTrue="1">
      <formula>#REF!="NEI"</formula>
    </cfRule>
  </conditionalFormatting>
  <conditionalFormatting sqref="EA27:EK31">
    <cfRule type="expression" dxfId="206" priority="1700" stopIfTrue="1">
      <formula>#REF!="NEI"</formula>
    </cfRule>
  </conditionalFormatting>
  <conditionalFormatting sqref="EA33:EK45">
    <cfRule type="expression" dxfId="205" priority="91" stopIfTrue="1">
      <formula>#REF!="NEI"</formula>
    </cfRule>
  </conditionalFormatting>
  <conditionalFormatting sqref="EA47:EK52">
    <cfRule type="expression" dxfId="204" priority="55" stopIfTrue="1">
      <formula>#REF!="NEI"</formula>
    </cfRule>
  </conditionalFormatting>
  <conditionalFormatting sqref="EA54:EK54">
    <cfRule type="expression" dxfId="203" priority="2005" stopIfTrue="1">
      <formula>#REF!="NEI"</formula>
    </cfRule>
  </conditionalFormatting>
  <conditionalFormatting sqref="EA65:EK65">
    <cfRule type="expression" dxfId="202" priority="1924" stopIfTrue="1">
      <formula>#REF!="NEI"</formula>
    </cfRule>
  </conditionalFormatting>
  <conditionalFormatting sqref="EN3:EX13">
    <cfRule type="expression" dxfId="201" priority="12" stopIfTrue="1">
      <formula>#REF!="NEI"</formula>
    </cfRule>
  </conditionalFormatting>
  <conditionalFormatting sqref="EN15:EX25">
    <cfRule type="expression" dxfId="200" priority="221" stopIfTrue="1">
      <formula>#REF!="NEI"</formula>
    </cfRule>
  </conditionalFormatting>
  <conditionalFormatting sqref="EN27:EX31">
    <cfRule type="expression" dxfId="199" priority="1699" stopIfTrue="1">
      <formula>#REF!="NEI"</formula>
    </cfRule>
  </conditionalFormatting>
  <conditionalFormatting sqref="EN33:EX45">
    <cfRule type="expression" dxfId="198" priority="89" stopIfTrue="1">
      <formula>#REF!="NEI"</formula>
    </cfRule>
  </conditionalFormatting>
  <conditionalFormatting sqref="EN47:EX52">
    <cfRule type="expression" dxfId="197" priority="53" stopIfTrue="1">
      <formula>#REF!="NEI"</formula>
    </cfRule>
  </conditionalFormatting>
  <conditionalFormatting sqref="EN54:EX54">
    <cfRule type="expression" dxfId="196" priority="1983" stopIfTrue="1">
      <formula>#REF!="NEI"</formula>
    </cfRule>
  </conditionalFormatting>
  <conditionalFormatting sqref="EN65:EX65">
    <cfRule type="expression" dxfId="195" priority="1923" stopIfTrue="1">
      <formula>#REF!="NEI"</formula>
    </cfRule>
  </conditionalFormatting>
  <conditionalFormatting sqref="FB67:FK72">
    <cfRule type="expression" dxfId="194" priority="1921" stopIfTrue="1">
      <formula>#REF!="NEI"</formula>
    </cfRule>
  </conditionalFormatting>
  <conditionalFormatting sqref="FB3:FL13">
    <cfRule type="expression" dxfId="193" priority="10" stopIfTrue="1">
      <formula>#REF!="NEI"</formula>
    </cfRule>
  </conditionalFormatting>
  <conditionalFormatting sqref="FB15:FL25">
    <cfRule type="expression" dxfId="192" priority="219" stopIfTrue="1">
      <formula>#REF!="NEI"</formula>
    </cfRule>
  </conditionalFormatting>
  <conditionalFormatting sqref="FB27:FL31">
    <cfRule type="expression" dxfId="191" priority="1697" stopIfTrue="1">
      <formula>#REF!="NEI"</formula>
    </cfRule>
  </conditionalFormatting>
  <conditionalFormatting sqref="FB33:FL45">
    <cfRule type="expression" dxfId="190" priority="87" stopIfTrue="1">
      <formula>#REF!="NEI"</formula>
    </cfRule>
  </conditionalFormatting>
  <conditionalFormatting sqref="FB47:FL52">
    <cfRule type="expression" dxfId="189" priority="51" stopIfTrue="1">
      <formula>#REF!="NEI"</formula>
    </cfRule>
  </conditionalFormatting>
  <conditionalFormatting sqref="FB54:FL54">
    <cfRule type="expression" dxfId="188" priority="1959" stopIfTrue="1">
      <formula>#REF!="NEI"</formula>
    </cfRule>
  </conditionalFormatting>
  <conditionalFormatting sqref="FB65:FL65">
    <cfRule type="expression" dxfId="187" priority="1922" stopIfTrue="1">
      <formula>#REF!="NEI"</formula>
    </cfRule>
  </conditionalFormatting>
  <conditionalFormatting sqref="FO3:FX3">
    <cfRule type="expression" dxfId="186" priority="1763" stopIfTrue="1">
      <formula>#REF!="NEI"</formula>
    </cfRule>
  </conditionalFormatting>
  <conditionalFormatting sqref="FO13:FX13">
    <cfRule type="expression" dxfId="185" priority="1764" stopIfTrue="1">
      <formula>#REF!="NEI"</formula>
    </cfRule>
  </conditionalFormatting>
  <conditionalFormatting sqref="FO25:FX26">
    <cfRule type="expression" dxfId="184" priority="1765" stopIfTrue="1">
      <formula>#REF!="NEI"</formula>
    </cfRule>
  </conditionalFormatting>
  <conditionalFormatting sqref="FO31:FX31">
    <cfRule type="expression" dxfId="183" priority="1766" stopIfTrue="1">
      <formula>#REF!="NEI"</formula>
    </cfRule>
  </conditionalFormatting>
  <conditionalFormatting sqref="FO43:FX45">
    <cfRule type="expression" dxfId="182" priority="1762" stopIfTrue="1">
      <formula>#REF!="NEI"</formula>
    </cfRule>
  </conditionalFormatting>
  <dataValidations count="1">
    <dataValidation type="list" allowBlank="1" showInputMessage="1" showErrorMessage="1" sqref="B56:B59" xr:uid="{00000000-0002-0000-0300-000000000000}">
      <formula1>"Lab./feltundersøkelser,Reiser/konferanser/mv.,Andre driftskostnader,Innkjøp av FoU-tjenester"</formula1>
    </dataValidation>
  </dataValidations>
  <pageMargins left="0.70866141732283472" right="0.70866141732283472" top="0.74803149606299213" bottom="0.74803149606299213" header="0.31496062992125984" footer="0.31496062992125984"/>
  <pageSetup paperSize="9" scale="32"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8001" r:id="rId4" name="Button 1">
              <controlPr defaultSize="0" print="0" autoFill="0" autoPict="0">
                <anchor moveWithCells="1" sizeWithCells="1">
                  <from>
                    <xdr:col>0</xdr:col>
                    <xdr:colOff>85725</xdr:colOff>
                    <xdr:row>2</xdr:row>
                    <xdr:rowOff>28575</xdr:rowOff>
                  </from>
                  <to>
                    <xdr:col>0</xdr:col>
                    <xdr:colOff>390525</xdr:colOff>
                    <xdr:row>2</xdr:row>
                    <xdr:rowOff>133350</xdr:rowOff>
                  </to>
                </anchor>
              </controlPr>
            </control>
          </mc:Choice>
        </mc:AlternateContent>
        <mc:AlternateContent xmlns:mc="http://schemas.openxmlformats.org/markup-compatibility/2006">
          <mc:Choice Requires="x14">
            <control shapeId="128002" r:id="rId5" name="Button 2">
              <controlPr defaultSize="0" print="0" autoFill="0" autoPict="0">
                <anchor moveWithCells="1" sizeWithCells="1">
                  <from>
                    <xdr:col>0</xdr:col>
                    <xdr:colOff>476250</xdr:colOff>
                    <xdr:row>2</xdr:row>
                    <xdr:rowOff>28575</xdr:rowOff>
                  </from>
                  <to>
                    <xdr:col>0</xdr:col>
                    <xdr:colOff>781050</xdr:colOff>
                    <xdr:row>2</xdr:row>
                    <xdr:rowOff>133350</xdr:rowOff>
                  </to>
                </anchor>
              </controlPr>
            </control>
          </mc:Choice>
        </mc:AlternateContent>
        <mc:AlternateContent xmlns:mc="http://schemas.openxmlformats.org/markup-compatibility/2006">
          <mc:Choice Requires="x14">
            <control shapeId="128003" r:id="rId6" name="Button 3">
              <controlPr defaultSize="0" print="0" autoFill="0" autoPict="0">
                <anchor moveWithCells="1" sizeWithCells="1">
                  <from>
                    <xdr:col>0</xdr:col>
                    <xdr:colOff>85725</xdr:colOff>
                    <xdr:row>14</xdr:row>
                    <xdr:rowOff>28575</xdr:rowOff>
                  </from>
                  <to>
                    <xdr:col>0</xdr:col>
                    <xdr:colOff>390525</xdr:colOff>
                    <xdr:row>14</xdr:row>
                    <xdr:rowOff>133350</xdr:rowOff>
                  </to>
                </anchor>
              </controlPr>
            </control>
          </mc:Choice>
        </mc:AlternateContent>
        <mc:AlternateContent xmlns:mc="http://schemas.openxmlformats.org/markup-compatibility/2006">
          <mc:Choice Requires="x14">
            <control shapeId="128004" r:id="rId7" name="Button 4">
              <controlPr defaultSize="0" print="0" autoFill="0" autoPict="0">
                <anchor moveWithCells="1" sizeWithCells="1">
                  <from>
                    <xdr:col>0</xdr:col>
                    <xdr:colOff>476250</xdr:colOff>
                    <xdr:row>14</xdr:row>
                    <xdr:rowOff>28575</xdr:rowOff>
                  </from>
                  <to>
                    <xdr:col>0</xdr:col>
                    <xdr:colOff>781050</xdr:colOff>
                    <xdr:row>14</xdr:row>
                    <xdr:rowOff>133350</xdr:rowOff>
                  </to>
                </anchor>
              </controlPr>
            </control>
          </mc:Choice>
        </mc:AlternateContent>
        <mc:AlternateContent xmlns:mc="http://schemas.openxmlformats.org/markup-compatibility/2006">
          <mc:Choice Requires="x14">
            <control shapeId="128005" r:id="rId8" name="Button 5">
              <controlPr defaultSize="0" print="0" autoFill="0" autoPict="0">
                <anchor moveWithCells="1" sizeWithCells="1">
                  <from>
                    <xdr:col>0</xdr:col>
                    <xdr:colOff>85725</xdr:colOff>
                    <xdr:row>26</xdr:row>
                    <xdr:rowOff>28575</xdr:rowOff>
                  </from>
                  <to>
                    <xdr:col>0</xdr:col>
                    <xdr:colOff>390525</xdr:colOff>
                    <xdr:row>26</xdr:row>
                    <xdr:rowOff>133350</xdr:rowOff>
                  </to>
                </anchor>
              </controlPr>
            </control>
          </mc:Choice>
        </mc:AlternateContent>
        <mc:AlternateContent xmlns:mc="http://schemas.openxmlformats.org/markup-compatibility/2006">
          <mc:Choice Requires="x14">
            <control shapeId="128006" r:id="rId9" name="Button 6">
              <controlPr defaultSize="0" print="0" autoFill="0" autoPict="0">
                <anchor moveWithCells="1" sizeWithCells="1">
                  <from>
                    <xdr:col>0</xdr:col>
                    <xdr:colOff>476250</xdr:colOff>
                    <xdr:row>26</xdr:row>
                    <xdr:rowOff>28575</xdr:rowOff>
                  </from>
                  <to>
                    <xdr:col>0</xdr:col>
                    <xdr:colOff>781050</xdr:colOff>
                    <xdr:row>26</xdr:row>
                    <xdr:rowOff>133350</xdr:rowOff>
                  </to>
                </anchor>
              </controlPr>
            </control>
          </mc:Choice>
        </mc:AlternateContent>
        <mc:AlternateContent xmlns:mc="http://schemas.openxmlformats.org/markup-compatibility/2006">
          <mc:Choice Requires="x14">
            <control shapeId="128007" r:id="rId10" name="Button 7">
              <controlPr defaultSize="0" print="0" autoFill="0" autoPict="0">
                <anchor moveWithCells="1" sizeWithCells="1">
                  <from>
                    <xdr:col>0</xdr:col>
                    <xdr:colOff>85725</xdr:colOff>
                    <xdr:row>32</xdr:row>
                    <xdr:rowOff>28575</xdr:rowOff>
                  </from>
                  <to>
                    <xdr:col>0</xdr:col>
                    <xdr:colOff>390525</xdr:colOff>
                    <xdr:row>32</xdr:row>
                    <xdr:rowOff>133350</xdr:rowOff>
                  </to>
                </anchor>
              </controlPr>
            </control>
          </mc:Choice>
        </mc:AlternateContent>
        <mc:AlternateContent xmlns:mc="http://schemas.openxmlformats.org/markup-compatibility/2006">
          <mc:Choice Requires="x14">
            <control shapeId="128008" r:id="rId11" name="Button 8">
              <controlPr defaultSize="0" print="0" autoFill="0" autoPict="0">
                <anchor moveWithCells="1" sizeWithCells="1">
                  <from>
                    <xdr:col>0</xdr:col>
                    <xdr:colOff>476250</xdr:colOff>
                    <xdr:row>32</xdr:row>
                    <xdr:rowOff>28575</xdr:rowOff>
                  </from>
                  <to>
                    <xdr:col>0</xdr:col>
                    <xdr:colOff>781050</xdr:colOff>
                    <xdr:row>32</xdr:row>
                    <xdr:rowOff>133350</xdr:rowOff>
                  </to>
                </anchor>
              </controlPr>
            </control>
          </mc:Choice>
        </mc:AlternateContent>
        <mc:AlternateContent xmlns:mc="http://schemas.openxmlformats.org/markup-compatibility/2006">
          <mc:Choice Requires="x14">
            <control shapeId="128009" r:id="rId12" name="Button 9">
              <controlPr defaultSize="0" print="0" autoFill="0" autoPict="0">
                <anchor moveWithCells="1" sizeWithCells="1">
                  <from>
                    <xdr:col>0</xdr:col>
                    <xdr:colOff>85725</xdr:colOff>
                    <xdr:row>46</xdr:row>
                    <xdr:rowOff>28575</xdr:rowOff>
                  </from>
                  <to>
                    <xdr:col>0</xdr:col>
                    <xdr:colOff>390525</xdr:colOff>
                    <xdr:row>46</xdr:row>
                    <xdr:rowOff>133350</xdr:rowOff>
                  </to>
                </anchor>
              </controlPr>
            </control>
          </mc:Choice>
        </mc:AlternateContent>
        <mc:AlternateContent xmlns:mc="http://schemas.openxmlformats.org/markup-compatibility/2006">
          <mc:Choice Requires="x14">
            <control shapeId="128010" r:id="rId13" name="Button 10">
              <controlPr defaultSize="0" print="0" autoFill="0" autoPict="0">
                <anchor moveWithCells="1" sizeWithCells="1">
                  <from>
                    <xdr:col>0</xdr:col>
                    <xdr:colOff>476250</xdr:colOff>
                    <xdr:row>46</xdr:row>
                    <xdr:rowOff>28575</xdr:rowOff>
                  </from>
                  <to>
                    <xdr:col>0</xdr:col>
                    <xdr:colOff>781050</xdr:colOff>
                    <xdr:row>46</xdr:row>
                    <xdr:rowOff>133350</xdr:rowOff>
                  </to>
                </anchor>
              </controlPr>
            </control>
          </mc:Choice>
        </mc:AlternateContent>
        <mc:AlternateContent xmlns:mc="http://schemas.openxmlformats.org/markup-compatibility/2006">
          <mc:Choice Requires="x14">
            <control shapeId="128011" r:id="rId14" name="Button 11">
              <controlPr defaultSize="0" print="0" autoFill="0" autoPict="0" macro="[0]!LeggTilAnsatte">
                <anchor moveWithCells="1" sizeWithCells="1">
                  <from>
                    <xdr:col>0</xdr:col>
                    <xdr:colOff>85725</xdr:colOff>
                    <xdr:row>2</xdr:row>
                    <xdr:rowOff>28575</xdr:rowOff>
                  </from>
                  <to>
                    <xdr:col>0</xdr:col>
                    <xdr:colOff>390525</xdr:colOff>
                    <xdr:row>2</xdr:row>
                    <xdr:rowOff>133350</xdr:rowOff>
                  </to>
                </anchor>
              </controlPr>
            </control>
          </mc:Choice>
        </mc:AlternateContent>
        <mc:AlternateContent xmlns:mc="http://schemas.openxmlformats.org/markup-compatibility/2006">
          <mc:Choice Requires="x14">
            <control shapeId="128012" r:id="rId15" name="Button 12">
              <controlPr defaultSize="0" print="0" autoFill="0" autoPict="0" macro="[0]!FjernAnsatte">
                <anchor moveWithCells="1" sizeWithCells="1">
                  <from>
                    <xdr:col>0</xdr:col>
                    <xdr:colOff>476250</xdr:colOff>
                    <xdr:row>2</xdr:row>
                    <xdr:rowOff>28575</xdr:rowOff>
                  </from>
                  <to>
                    <xdr:col>0</xdr:col>
                    <xdr:colOff>781050</xdr:colOff>
                    <xdr:row>2</xdr:row>
                    <xdr:rowOff>133350</xdr:rowOff>
                  </to>
                </anchor>
              </controlPr>
            </control>
          </mc:Choice>
        </mc:AlternateContent>
        <mc:AlternateContent xmlns:mc="http://schemas.openxmlformats.org/markup-compatibility/2006">
          <mc:Choice Requires="x14">
            <control shapeId="128013" r:id="rId16" name="Button 13">
              <controlPr defaultSize="0" print="0" autoFill="0" autoPict="0" macro="[0]!LeggTil5892">
                <anchor moveWithCells="1" sizeWithCells="1">
                  <from>
                    <xdr:col>0</xdr:col>
                    <xdr:colOff>85725</xdr:colOff>
                    <xdr:row>14</xdr:row>
                    <xdr:rowOff>28575</xdr:rowOff>
                  </from>
                  <to>
                    <xdr:col>0</xdr:col>
                    <xdr:colOff>390525</xdr:colOff>
                    <xdr:row>14</xdr:row>
                    <xdr:rowOff>133350</xdr:rowOff>
                  </to>
                </anchor>
              </controlPr>
            </control>
          </mc:Choice>
        </mc:AlternateContent>
        <mc:AlternateContent xmlns:mc="http://schemas.openxmlformats.org/markup-compatibility/2006">
          <mc:Choice Requires="x14">
            <control shapeId="128014" r:id="rId17" name="Button 14">
              <controlPr defaultSize="0" print="0" autoFill="0" autoPict="0" macro="[0]!Fjern5892">
                <anchor moveWithCells="1" sizeWithCells="1">
                  <from>
                    <xdr:col>0</xdr:col>
                    <xdr:colOff>476250</xdr:colOff>
                    <xdr:row>14</xdr:row>
                    <xdr:rowOff>28575</xdr:rowOff>
                  </from>
                  <to>
                    <xdr:col>0</xdr:col>
                    <xdr:colOff>781050</xdr:colOff>
                    <xdr:row>14</xdr:row>
                    <xdr:rowOff>133350</xdr:rowOff>
                  </to>
                </anchor>
              </controlPr>
            </control>
          </mc:Choice>
        </mc:AlternateContent>
        <mc:AlternateContent xmlns:mc="http://schemas.openxmlformats.org/markup-compatibility/2006">
          <mc:Choice Requires="x14">
            <control shapeId="128015" r:id="rId18" name="Button 15">
              <controlPr defaultSize="0" print="0" autoFill="0" autoPict="0" macro="[0]!LeggTil5896">
                <anchor moveWithCells="1" sizeWithCells="1">
                  <from>
                    <xdr:col>0</xdr:col>
                    <xdr:colOff>85725</xdr:colOff>
                    <xdr:row>26</xdr:row>
                    <xdr:rowOff>28575</xdr:rowOff>
                  </from>
                  <to>
                    <xdr:col>0</xdr:col>
                    <xdr:colOff>390525</xdr:colOff>
                    <xdr:row>26</xdr:row>
                    <xdr:rowOff>133350</xdr:rowOff>
                  </to>
                </anchor>
              </controlPr>
            </control>
          </mc:Choice>
        </mc:AlternateContent>
        <mc:AlternateContent xmlns:mc="http://schemas.openxmlformats.org/markup-compatibility/2006">
          <mc:Choice Requires="x14">
            <control shapeId="128016" r:id="rId19" name="Button 16">
              <controlPr defaultSize="0" print="0" autoFill="0" autoPict="0" macro="[0]!Fjern5896">
                <anchor moveWithCells="1" sizeWithCells="1">
                  <from>
                    <xdr:col>0</xdr:col>
                    <xdr:colOff>476250</xdr:colOff>
                    <xdr:row>26</xdr:row>
                    <xdr:rowOff>28575</xdr:rowOff>
                  </from>
                  <to>
                    <xdr:col>0</xdr:col>
                    <xdr:colOff>781050</xdr:colOff>
                    <xdr:row>26</xdr:row>
                    <xdr:rowOff>133350</xdr:rowOff>
                  </to>
                </anchor>
              </controlPr>
            </control>
          </mc:Choice>
        </mc:AlternateContent>
        <mc:AlternateContent xmlns:mc="http://schemas.openxmlformats.org/markup-compatibility/2006">
          <mc:Choice Requires="x14">
            <control shapeId="128017" r:id="rId20" name="Button 17">
              <controlPr defaultSize="0" print="0" autoFill="0" autoPict="0" macro="[0]!LeggTilTL">
                <anchor moveWithCells="1" sizeWithCells="1">
                  <from>
                    <xdr:col>0</xdr:col>
                    <xdr:colOff>85725</xdr:colOff>
                    <xdr:row>32</xdr:row>
                    <xdr:rowOff>28575</xdr:rowOff>
                  </from>
                  <to>
                    <xdr:col>0</xdr:col>
                    <xdr:colOff>390525</xdr:colOff>
                    <xdr:row>32</xdr:row>
                    <xdr:rowOff>133350</xdr:rowOff>
                  </to>
                </anchor>
              </controlPr>
            </control>
          </mc:Choice>
        </mc:AlternateContent>
        <mc:AlternateContent xmlns:mc="http://schemas.openxmlformats.org/markup-compatibility/2006">
          <mc:Choice Requires="x14">
            <control shapeId="128018" r:id="rId21" name="Button 18">
              <controlPr defaultSize="0" print="0" autoFill="0" autoPict="0" macro="[0]!FjernTL">
                <anchor moveWithCells="1" sizeWithCells="1">
                  <from>
                    <xdr:col>0</xdr:col>
                    <xdr:colOff>476250</xdr:colOff>
                    <xdr:row>32</xdr:row>
                    <xdr:rowOff>28575</xdr:rowOff>
                  </from>
                  <to>
                    <xdr:col>0</xdr:col>
                    <xdr:colOff>781050</xdr:colOff>
                    <xdr:row>32</xdr:row>
                    <xdr:rowOff>133350</xdr:rowOff>
                  </to>
                </anchor>
              </controlPr>
            </control>
          </mc:Choice>
        </mc:AlternateContent>
        <mc:AlternateContent xmlns:mc="http://schemas.openxmlformats.org/markup-compatibility/2006">
          <mc:Choice Requires="x14">
            <control shapeId="128019" r:id="rId22" name="Button 19">
              <controlPr defaultSize="0" print="0" autoFill="0" autoPict="0" macro="[0]!LeggTilStipend">
                <anchor moveWithCells="1" sizeWithCells="1">
                  <from>
                    <xdr:col>0</xdr:col>
                    <xdr:colOff>85725</xdr:colOff>
                    <xdr:row>46</xdr:row>
                    <xdr:rowOff>28575</xdr:rowOff>
                  </from>
                  <to>
                    <xdr:col>0</xdr:col>
                    <xdr:colOff>390525</xdr:colOff>
                    <xdr:row>46</xdr:row>
                    <xdr:rowOff>133350</xdr:rowOff>
                  </to>
                </anchor>
              </controlPr>
            </control>
          </mc:Choice>
        </mc:AlternateContent>
        <mc:AlternateContent xmlns:mc="http://schemas.openxmlformats.org/markup-compatibility/2006">
          <mc:Choice Requires="x14">
            <control shapeId="128020" r:id="rId23" name="Button 20">
              <controlPr defaultSize="0" print="0" autoFill="0" autoPict="0" macro="[0]!FjernStipend">
                <anchor moveWithCells="1" sizeWithCells="1">
                  <from>
                    <xdr:col>0</xdr:col>
                    <xdr:colOff>476250</xdr:colOff>
                    <xdr:row>46</xdr:row>
                    <xdr:rowOff>28575</xdr:rowOff>
                  </from>
                  <to>
                    <xdr:col>0</xdr:col>
                    <xdr:colOff>781050</xdr:colOff>
                    <xdr:row>46</xdr:row>
                    <xdr:rowOff>133350</xdr:rowOff>
                  </to>
                </anchor>
              </controlPr>
            </control>
          </mc:Choice>
        </mc:AlternateContent>
        <mc:AlternateContent xmlns:mc="http://schemas.openxmlformats.org/markup-compatibility/2006">
          <mc:Choice Requires="x14">
            <control shapeId="128021" r:id="rId24" name="Button 21">
              <controlPr defaultSize="0" print="0" autoFill="0" autoPict="0" macro="[0]!FemAar">
                <anchor moveWithCells="1" sizeWithCells="1">
                  <from>
                    <xdr:col>8</xdr:col>
                    <xdr:colOff>342900</xdr:colOff>
                    <xdr:row>0</xdr:row>
                    <xdr:rowOff>66675</xdr:rowOff>
                  </from>
                  <to>
                    <xdr:col>9</xdr:col>
                    <xdr:colOff>714375</xdr:colOff>
                    <xdr:row>1</xdr:row>
                    <xdr:rowOff>0</xdr:rowOff>
                  </to>
                </anchor>
              </controlPr>
            </control>
          </mc:Choice>
        </mc:AlternateContent>
        <mc:AlternateContent xmlns:mc="http://schemas.openxmlformats.org/markup-compatibility/2006">
          <mc:Choice Requires="x14">
            <control shapeId="128022" r:id="rId25" name="Button 22">
              <controlPr defaultSize="0" print="0" autoFill="0" autoPict="0" macro="[0]!TiAar">
                <anchor moveWithCells="1" sizeWithCells="1">
                  <from>
                    <xdr:col>9</xdr:col>
                    <xdr:colOff>847725</xdr:colOff>
                    <xdr:row>0</xdr:row>
                    <xdr:rowOff>66675</xdr:rowOff>
                  </from>
                  <to>
                    <xdr:col>9</xdr:col>
                    <xdr:colOff>1857375</xdr:colOff>
                    <xdr:row>1</xdr:row>
                    <xdr:rowOff>0</xdr:rowOff>
                  </to>
                </anchor>
              </controlPr>
            </control>
          </mc:Choice>
        </mc:AlternateContent>
        <mc:AlternateContent xmlns:mc="http://schemas.openxmlformats.org/markup-compatibility/2006">
          <mc:Choice Requires="x14">
            <control shapeId="128023" r:id="rId26" name="Button 23">
              <controlPr defaultSize="0" print="0" autoFill="0" autoPict="0" macro="[0]!LeggTilDrift">
                <anchor moveWithCells="1" sizeWithCells="1">
                  <from>
                    <xdr:col>0</xdr:col>
                    <xdr:colOff>85725</xdr:colOff>
                    <xdr:row>53</xdr:row>
                    <xdr:rowOff>28575</xdr:rowOff>
                  </from>
                  <to>
                    <xdr:col>0</xdr:col>
                    <xdr:colOff>390525</xdr:colOff>
                    <xdr:row>53</xdr:row>
                    <xdr:rowOff>133350</xdr:rowOff>
                  </to>
                </anchor>
              </controlPr>
            </control>
          </mc:Choice>
        </mc:AlternateContent>
        <mc:AlternateContent xmlns:mc="http://schemas.openxmlformats.org/markup-compatibility/2006">
          <mc:Choice Requires="x14">
            <control shapeId="128024" r:id="rId27" name="Button 24">
              <controlPr defaultSize="0" print="0" autoFill="0" autoPict="0" macro="[0]!FjernDrift">
                <anchor moveWithCells="1" sizeWithCells="1">
                  <from>
                    <xdr:col>0</xdr:col>
                    <xdr:colOff>476250</xdr:colOff>
                    <xdr:row>53</xdr:row>
                    <xdr:rowOff>28575</xdr:rowOff>
                  </from>
                  <to>
                    <xdr:col>0</xdr:col>
                    <xdr:colOff>781050</xdr:colOff>
                    <xdr:row>53</xdr:row>
                    <xdr:rowOff>133350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823" id="{5DA5F1C0-83EC-478C-90F7-C361DA969AD2}">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K92:N92</xm:sqref>
        </x14:conditionalFormatting>
        <x14:conditionalFormatting xmlns:xm="http://schemas.microsoft.com/office/excel/2006/main">
          <x14:cfRule type="expression" priority="1937" id="{49A53DB6-9D68-4D7A-9C75-0CEF8EB55316}">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K55:T55</xm:sqref>
        </x14:conditionalFormatting>
        <x14:conditionalFormatting xmlns:xm="http://schemas.microsoft.com/office/excel/2006/main">
          <x14:cfRule type="expression" priority="1814" id="{50DF993F-B6F5-4B55-B78C-64AE0B1ED9D8}">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K66:T66</xm:sqref>
        </x14:conditionalFormatting>
        <x14:conditionalFormatting xmlns:xm="http://schemas.microsoft.com/office/excel/2006/main">
          <x14:cfRule type="expression" priority="1627" id="{A4F1E656-6404-4CBB-9F0D-E29C4952C0EF}">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O82:T82</xm:sqref>
        </x14:conditionalFormatting>
        <x14:conditionalFormatting xmlns:xm="http://schemas.microsoft.com/office/excel/2006/main">
          <x14:cfRule type="expression" priority="1638" id="{DEDCA8A4-BAB3-471E-8F67-60B365491346}">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Q85:T85</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prompt="Feltet må fylles inn!" xr:uid="{00000000-0002-0000-0300-000001000000}">
          <x14:formula1>
            <xm:f>Tabeller!$G$68:$G$76</xm:f>
          </x14:formula1>
          <xm:sqref>B16:B24 B34:B42 B4:B12</xm:sqref>
        </x14:dataValidation>
        <x14:dataValidation type="list" allowBlank="1" showInputMessage="1" showErrorMessage="1" prompt="Feltet må fylles inn!" xr:uid="{00000000-0002-0000-0300-000002000000}">
          <x14:formula1>
            <xm:f>Tabeller!$G$77:$G$81</xm:f>
          </x14:formula1>
          <xm:sqref>B48:B51</xm:sqref>
        </x14:dataValidation>
        <x14:dataValidation type="list" allowBlank="1" showInputMessage="1" showErrorMessage="1" xr:uid="{00000000-0002-0000-0300-000003000000}">
          <x14:formula1>
            <xm:f>Tabeller!$G$59:$G$63</xm:f>
          </x14:formula1>
          <xm:sqref>H48:H51 H56:H59 H16:H24 H34:H42 H66:H70 H4:H12</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B1:CB39"/>
  <sheetViews>
    <sheetView zoomScale="70" zoomScaleNormal="70" workbookViewId="0">
      <selection activeCell="I4" sqref="I4:L4"/>
    </sheetView>
  </sheetViews>
  <sheetFormatPr baseColWidth="10" defaultColWidth="9.140625" defaultRowHeight="12.75" x14ac:dyDescent="0.2"/>
  <cols>
    <col min="1" max="1" width="12.7109375" style="22" customWidth="1"/>
    <col min="2" max="2" width="29.42578125" style="22" customWidth="1"/>
    <col min="3" max="3" width="18.140625" style="22" customWidth="1"/>
    <col min="4" max="4" width="32" style="22" customWidth="1"/>
    <col min="5" max="5" width="19.85546875" style="22" customWidth="1"/>
    <col min="6" max="6" width="20.85546875" style="22" customWidth="1"/>
    <col min="7" max="7" width="15.85546875" style="22" customWidth="1"/>
    <col min="8" max="8" width="34.140625" style="22" customWidth="1"/>
    <col min="9" max="9" width="12.5703125" style="22" bestFit="1" customWidth="1"/>
    <col min="10" max="10" width="35.140625" style="22" customWidth="1"/>
    <col min="11" max="11" width="21.140625" style="22" customWidth="1"/>
    <col min="12" max="12" width="22.7109375" style="22" customWidth="1"/>
    <col min="13" max="13" width="19.42578125" style="22" customWidth="1"/>
    <col min="14" max="14" width="19.85546875" style="22" customWidth="1"/>
    <col min="15" max="15" width="19.7109375" style="22" customWidth="1"/>
    <col min="16" max="16" width="19.85546875" style="22" customWidth="1"/>
    <col min="17" max="17" width="21.28515625" style="22" customWidth="1"/>
    <col min="18" max="18" width="19.85546875" style="22" customWidth="1"/>
    <col min="19" max="19" width="18.7109375" style="22" customWidth="1"/>
    <col min="20" max="20" width="18.5703125" style="22" customWidth="1"/>
    <col min="21" max="21" width="14.85546875" style="22" customWidth="1"/>
    <col min="22" max="22" width="18.7109375" style="22" customWidth="1"/>
    <col min="23" max="23" width="35.28515625" style="22" customWidth="1"/>
    <col min="24" max="26" width="12.85546875" style="22" customWidth="1"/>
    <col min="27" max="29" width="11.7109375" style="22" customWidth="1"/>
    <col min="30" max="30" width="10.85546875" style="22" bestFit="1" customWidth="1"/>
    <col min="31" max="32" width="10.85546875" style="22" customWidth="1"/>
    <col min="33" max="38" width="12.140625" style="22" customWidth="1"/>
    <col min="39" max="39" width="13.140625" style="22" bestFit="1" customWidth="1"/>
    <col min="40" max="40" width="13.85546875" style="22" bestFit="1" customWidth="1"/>
    <col min="41" max="41" width="11.28515625" style="22" customWidth="1"/>
    <col min="42" max="42" width="10.28515625" style="22" customWidth="1"/>
    <col min="43" max="43" width="10.7109375" style="22" customWidth="1"/>
    <col min="44" max="44" width="16.7109375" style="22" customWidth="1"/>
    <col min="45" max="45" width="37.85546875" style="22" bestFit="1" customWidth="1"/>
    <col min="46" max="51" width="16.28515625" style="22" bestFit="1" customWidth="1"/>
    <col min="52" max="52" width="15.85546875" style="22" bestFit="1" customWidth="1"/>
    <col min="53" max="53" width="15.5703125" style="22" bestFit="1" customWidth="1"/>
    <col min="54" max="54" width="15.85546875" style="22" bestFit="1" customWidth="1"/>
    <col min="55" max="55" width="14.5703125" style="22" customWidth="1"/>
    <col min="56" max="56" width="28.5703125" style="22" bestFit="1" customWidth="1"/>
    <col min="57" max="57" width="14" style="22" bestFit="1" customWidth="1"/>
    <col min="58" max="61" width="14.28515625" style="22" bestFit="1" customWidth="1"/>
    <col min="62" max="63" width="15.140625" style="22" bestFit="1" customWidth="1"/>
    <col min="64" max="65" width="14" style="22" bestFit="1" customWidth="1"/>
    <col min="66" max="66" width="15.28515625" style="22" customWidth="1"/>
    <col min="67" max="67" width="18.7109375" style="22" customWidth="1"/>
    <col min="68" max="68" width="13.28515625" style="22" customWidth="1"/>
    <col min="69" max="69" width="17.85546875" style="181" bestFit="1" customWidth="1"/>
    <col min="70" max="70" width="16.7109375" style="22" customWidth="1"/>
    <col min="71" max="71" width="16" style="22" bestFit="1" customWidth="1"/>
    <col min="72" max="72" width="16.28515625" style="22" bestFit="1" customWidth="1"/>
    <col min="73" max="74" width="15.7109375" style="22" bestFit="1" customWidth="1"/>
    <col min="75" max="75" width="16" style="22" bestFit="1" customWidth="1"/>
    <col min="76" max="76" width="15.7109375" style="22" bestFit="1" customWidth="1"/>
    <col min="77" max="77" width="16" style="22" bestFit="1" customWidth="1"/>
    <col min="78" max="78" width="17" style="22" bestFit="1" customWidth="1"/>
    <col min="79" max="79" width="16" style="22" bestFit="1" customWidth="1"/>
    <col min="80" max="80" width="17.28515625" style="22" bestFit="1" customWidth="1"/>
    <col min="81" max="81" width="10.140625" style="22" customWidth="1"/>
    <col min="82" max="16384" width="9.140625" style="22"/>
  </cols>
  <sheetData>
    <row r="1" spans="2:80" ht="18.75" x14ac:dyDescent="0.3">
      <c r="B1" s="23" t="s">
        <v>56</v>
      </c>
      <c r="C1" s="24">
        <f>Registrering!B3</f>
        <v>0</v>
      </c>
      <c r="H1" s="23"/>
      <c r="I1" s="23"/>
      <c r="J1" s="21"/>
      <c r="AS1" s="21" t="s">
        <v>57</v>
      </c>
      <c r="BD1" s="21" t="s">
        <v>160</v>
      </c>
      <c r="BQ1" s="312"/>
      <c r="BR1" s="248"/>
      <c r="BS1" s="248"/>
      <c r="BT1" s="248"/>
      <c r="BU1" s="248"/>
      <c r="BV1" s="248"/>
      <c r="BW1" s="248"/>
      <c r="BX1" s="248"/>
      <c r="BY1" s="248"/>
      <c r="BZ1" s="248"/>
    </row>
    <row r="2" spans="2:80" ht="21" x14ac:dyDescent="0.35">
      <c r="B2" s="28" t="s">
        <v>161</v>
      </c>
      <c r="D2" s="22" t="s">
        <v>55</v>
      </c>
      <c r="H2" s="24"/>
      <c r="I2" s="24"/>
      <c r="J2" s="28"/>
      <c r="K2" s="29" t="s">
        <v>162</v>
      </c>
      <c r="M2" s="24" t="s">
        <v>163</v>
      </c>
      <c r="BQ2" s="294"/>
      <c r="BR2" s="253"/>
      <c r="BS2" s="253"/>
      <c r="BT2" s="253"/>
      <c r="BU2" s="253"/>
      <c r="BV2" s="253"/>
      <c r="BW2" s="253"/>
      <c r="BX2" s="253"/>
      <c r="BY2" s="253"/>
      <c r="BZ2" s="253"/>
    </row>
    <row r="3" spans="2:80" s="45" customFormat="1" ht="45" x14ac:dyDescent="0.35">
      <c r="B3" s="304" t="s">
        <v>68</v>
      </c>
      <c r="C3" s="276" t="s">
        <v>164</v>
      </c>
      <c r="D3" s="276" t="s">
        <v>165</v>
      </c>
      <c r="E3" s="276" t="s">
        <v>147</v>
      </c>
      <c r="F3" s="276" t="s">
        <v>84</v>
      </c>
      <c r="G3" s="276" t="s">
        <v>166</v>
      </c>
      <c r="H3" s="308" t="s">
        <v>167</v>
      </c>
      <c r="I3" s="274" t="s">
        <v>73</v>
      </c>
      <c r="J3" s="274" t="s">
        <v>74</v>
      </c>
      <c r="K3" s="275">
        <f>Budsjett!I3</f>
        <v>2025</v>
      </c>
      <c r="L3" s="275">
        <f>K3+1</f>
        <v>2026</v>
      </c>
      <c r="M3" s="275">
        <f t="shared" ref="M3:T3" si="0">L3+1</f>
        <v>2027</v>
      </c>
      <c r="N3" s="275">
        <f t="shared" si="0"/>
        <v>2028</v>
      </c>
      <c r="O3" s="275">
        <f t="shared" si="0"/>
        <v>2029</v>
      </c>
      <c r="P3" s="275">
        <f t="shared" si="0"/>
        <v>2030</v>
      </c>
      <c r="Q3" s="275">
        <f t="shared" si="0"/>
        <v>2031</v>
      </c>
      <c r="R3" s="275">
        <f t="shared" si="0"/>
        <v>2032</v>
      </c>
      <c r="S3" s="275">
        <f t="shared" si="0"/>
        <v>2033</v>
      </c>
      <c r="T3" s="275">
        <f t="shared" si="0"/>
        <v>2034</v>
      </c>
      <c r="AG3" s="309" t="s">
        <v>75</v>
      </c>
      <c r="AH3" s="309" t="s">
        <v>76</v>
      </c>
      <c r="AI3" s="309" t="s">
        <v>77</v>
      </c>
      <c r="AJ3" s="309" t="s">
        <v>78</v>
      </c>
      <c r="AK3" s="309" t="s">
        <v>79</v>
      </c>
      <c r="AL3" s="309" t="s">
        <v>80</v>
      </c>
      <c r="AM3" s="309" t="s">
        <v>81</v>
      </c>
      <c r="AN3" s="309" t="s">
        <v>82</v>
      </c>
      <c r="AO3" s="310" t="s">
        <v>168</v>
      </c>
      <c r="AP3" s="310" t="s">
        <v>169</v>
      </c>
      <c r="AQ3" s="310" t="s">
        <v>170</v>
      </c>
      <c r="AS3" s="257">
        <f t="shared" ref="AS3:BB3" si="1">K3</f>
        <v>2025</v>
      </c>
      <c r="AT3" s="257">
        <f t="shared" si="1"/>
        <v>2026</v>
      </c>
      <c r="AU3" s="257">
        <f t="shared" si="1"/>
        <v>2027</v>
      </c>
      <c r="AV3" s="257">
        <f t="shared" si="1"/>
        <v>2028</v>
      </c>
      <c r="AW3" s="257">
        <f t="shared" si="1"/>
        <v>2029</v>
      </c>
      <c r="AX3" s="257">
        <f t="shared" si="1"/>
        <v>2030</v>
      </c>
      <c r="AY3" s="257">
        <f t="shared" si="1"/>
        <v>2031</v>
      </c>
      <c r="AZ3" s="257">
        <f t="shared" si="1"/>
        <v>2032</v>
      </c>
      <c r="BA3" s="257">
        <f t="shared" si="1"/>
        <v>2033</v>
      </c>
      <c r="BB3" s="257">
        <f t="shared" si="1"/>
        <v>2034</v>
      </c>
      <c r="BC3" s="24" t="s">
        <v>171</v>
      </c>
      <c r="BD3" s="257">
        <f>AS3</f>
        <v>2025</v>
      </c>
      <c r="BE3" s="257">
        <v>2015</v>
      </c>
      <c r="BF3" s="257">
        <f t="shared" ref="BF3:BM3" si="2">AU3</f>
        <v>2027</v>
      </c>
      <c r="BG3" s="257">
        <f t="shared" si="2"/>
        <v>2028</v>
      </c>
      <c r="BH3" s="257">
        <f t="shared" si="2"/>
        <v>2029</v>
      </c>
      <c r="BI3" s="257">
        <f t="shared" si="2"/>
        <v>2030</v>
      </c>
      <c r="BJ3" s="257">
        <f t="shared" si="2"/>
        <v>2031</v>
      </c>
      <c r="BK3" s="257">
        <f t="shared" si="2"/>
        <v>2032</v>
      </c>
      <c r="BL3" s="257">
        <f t="shared" si="2"/>
        <v>2033</v>
      </c>
      <c r="BM3" s="257">
        <f t="shared" si="2"/>
        <v>2034</v>
      </c>
      <c r="BN3" s="24" t="s">
        <v>172</v>
      </c>
      <c r="BO3" s="45" t="s">
        <v>173</v>
      </c>
      <c r="BP3" s="45" t="s">
        <v>174</v>
      </c>
      <c r="BQ3" s="294"/>
      <c r="BR3" s="253"/>
      <c r="BS3" s="253"/>
      <c r="BT3" s="253"/>
      <c r="BU3" s="253"/>
      <c r="BV3" s="253"/>
      <c r="BW3" s="253"/>
      <c r="BX3" s="253"/>
      <c r="BY3" s="253"/>
      <c r="BZ3" s="253"/>
      <c r="CA3" s="248"/>
      <c r="CB3" s="248"/>
    </row>
    <row r="4" spans="2:80" s="244" customFormat="1" ht="18.75" x14ac:dyDescent="0.3">
      <c r="B4" s="249"/>
      <c r="C4" s="291">
        <f>SUM(K4:T4)</f>
        <v>0</v>
      </c>
      <c r="D4" s="292">
        <f>SUM(AS4:BB4)</f>
        <v>0</v>
      </c>
      <c r="E4" s="292">
        <f>IFERROR(SUM(BD4:BM4),0)</f>
        <v>0</v>
      </c>
      <c r="F4" s="292">
        <f t="shared" ref="F4:F5" si="3">SUM(D4:E4)</f>
        <v>0</v>
      </c>
      <c r="G4" s="292">
        <f>IFERROR((F4/C4),0)</f>
        <v>0</v>
      </c>
      <c r="H4" s="289"/>
      <c r="I4" s="521"/>
      <c r="J4" s="289"/>
      <c r="K4" s="290"/>
      <c r="L4" s="290"/>
      <c r="M4" s="290"/>
      <c r="N4" s="290"/>
      <c r="O4" s="290"/>
      <c r="P4" s="290"/>
      <c r="Q4" s="290"/>
      <c r="R4" s="290"/>
      <c r="S4" s="290"/>
      <c r="T4" s="290"/>
      <c r="U4" s="293"/>
      <c r="AD4" s="243"/>
      <c r="AE4" s="243"/>
      <c r="AF4" s="243"/>
      <c r="AG4" s="241">
        <f>I4</f>
        <v>0</v>
      </c>
      <c r="AH4" s="241">
        <f>AG4*Tabeller!$I$49</f>
        <v>0</v>
      </c>
      <c r="AI4" s="241">
        <f>IF(AG4&gt;0,(AH4-400)/52*47,0)</f>
        <v>0</v>
      </c>
      <c r="AJ4" s="241">
        <f>AI4*Tabeller!$H$40</f>
        <v>0</v>
      </c>
      <c r="AK4" s="241">
        <f>SUM(AI4:AJ4,AL4)*Tabeller!$H$42</f>
        <v>0</v>
      </c>
      <c r="AL4" s="241">
        <f>AH4*Tabeller!$H$41</f>
        <v>0</v>
      </c>
      <c r="AM4" s="241">
        <f t="shared" ref="AM4" si="4">SUM(AI4:AL4)</f>
        <v>0</v>
      </c>
      <c r="AN4" s="241">
        <f>AM4+IF(B4="Teknisk/adm. bistand",Registrering!$E$51,Registrering!$B$51)</f>
        <v>0</v>
      </c>
      <c r="AO4" s="241">
        <f>AM4/Tabeller!$H$5</f>
        <v>0</v>
      </c>
      <c r="AP4" s="241">
        <f>(AN4-AM4)/Tabeller!$H$5</f>
        <v>0</v>
      </c>
      <c r="AQ4" s="241">
        <f>AO4+AP4</f>
        <v>0</v>
      </c>
      <c r="AR4" s="240"/>
      <c r="AS4" s="241">
        <f>((K4*$AO4))</f>
        <v>0</v>
      </c>
      <c r="AT4" s="241">
        <f>((L4*$AO4))*Tabeller!J$49</f>
        <v>0</v>
      </c>
      <c r="AU4" s="241">
        <f>((M4*$AO4))*Tabeller!K$49</f>
        <v>0</v>
      </c>
      <c r="AV4" s="241">
        <f>((N4*$AO4))*Tabeller!L$49</f>
        <v>0</v>
      </c>
      <c r="AW4" s="241">
        <f>((O4*$AO4))*Tabeller!M$49</f>
        <v>0</v>
      </c>
      <c r="AX4" s="241">
        <f>((P4*$AO4))*Tabeller!N$49</f>
        <v>0</v>
      </c>
      <c r="AY4" s="241">
        <f>((Q4*$AO4))*Tabeller!O$49</f>
        <v>0</v>
      </c>
      <c r="AZ4" s="241">
        <f>((R4*$AO4))*Tabeller!P$49</f>
        <v>0</v>
      </c>
      <c r="BA4" s="241">
        <f>((S4*$AO4))*Tabeller!Q$49</f>
        <v>0</v>
      </c>
      <c r="BB4" s="241">
        <f>((T4*$AO4))*Tabeller!R$49</f>
        <v>0</v>
      </c>
      <c r="BC4" s="240">
        <f>SUM(AS4:BB4)</f>
        <v>0</v>
      </c>
      <c r="BD4" s="241">
        <f>IF($B4=Tabeller!$G$76,((K4/Tabeller!$H$5)*Tabeller!$J$16),((K4/Tabeller!$H$5)*Tabeller!$J$15))</f>
        <v>0</v>
      </c>
      <c r="BE4" s="241">
        <f>IF($B4=Tabeller!$G$76,((L4/Tabeller!$H$5)*Tabeller!$J$16),((L4/Tabeller!$H$5)*Tabeller!$J$15))*IF(Registrering!$B$55="Ja",Tabeller!J$49,1)</f>
        <v>0</v>
      </c>
      <c r="BF4" s="241">
        <f>IF($B4=Tabeller!$G$76,((M4/Tabeller!$H$5)*Tabeller!$J$16),((M4/Tabeller!$H$5)*Tabeller!$J$15))*IF(Registrering!$B$55="Ja",Tabeller!K$49,1)</f>
        <v>0</v>
      </c>
      <c r="BG4" s="241">
        <f>IF($B4=Tabeller!$G$76,((N4/Tabeller!$H$5)*Tabeller!$J$16),((N4/Tabeller!$H$5)*Tabeller!$J$15))*IF(Registrering!$B$55="Ja",Tabeller!L$49,1)</f>
        <v>0</v>
      </c>
      <c r="BH4" s="241">
        <f>IF($B4=Tabeller!$G$76,((O4/Tabeller!$H$5)*Tabeller!$J$16),((O4/Tabeller!$H$5)*Tabeller!$J$15))*IF(Registrering!$B$55="Ja",Tabeller!M$49,1)</f>
        <v>0</v>
      </c>
      <c r="BI4" s="241">
        <f>IF($B4=Tabeller!$G$76,((P4/Tabeller!$H$5)*Tabeller!$J$16),((P4/Tabeller!$H$5)*Tabeller!$J$15))*IF(Registrering!$B$55="Ja",Tabeller!N$49,1)</f>
        <v>0</v>
      </c>
      <c r="BJ4" s="241">
        <f>IF($B4=Tabeller!$G$76,((Q4/Tabeller!$H$5)*Tabeller!$J$16),((Q4/Tabeller!$H$5)*Tabeller!$J$15))*IF(Registrering!$B$55="Ja",Tabeller!O$49,1)</f>
        <v>0</v>
      </c>
      <c r="BK4" s="241">
        <f>IF($B4=Tabeller!$G$76,((R4/Tabeller!$H$5)*Tabeller!$J$16),((R4/Tabeller!$H$5)*Tabeller!$J$15))*IF(Registrering!$B$55="Ja",Tabeller!P$49,1)</f>
        <v>0</v>
      </c>
      <c r="BL4" s="241">
        <f>IF($B4=Tabeller!$G$76,((S4/Tabeller!$H$5)*Tabeller!$J$16),((S4/Tabeller!$H$5)*Tabeller!$J$15))*IF(Registrering!$B$55="Ja",Tabeller!Q$49,1)</f>
        <v>0</v>
      </c>
      <c r="BM4" s="241">
        <f>IF($B4=Tabeller!$G$76,((T4/Tabeller!$H$5)*Tabeller!$J$16),((T4/Tabeller!$H$5)*Tabeller!$J$15))*IF(Registrering!$B$55="Ja",Tabeller!R$49,1)</f>
        <v>0</v>
      </c>
      <c r="BN4" s="240">
        <f t="shared" ref="BN4" si="5">SUM(BD4:BM4)</f>
        <v>0</v>
      </c>
      <c r="BO4" s="240">
        <f>BC4+BN4</f>
        <v>0</v>
      </c>
      <c r="BQ4" s="294"/>
      <c r="BR4" s="294"/>
      <c r="BS4" s="294"/>
      <c r="BT4" s="294"/>
      <c r="BU4" s="294"/>
      <c r="BV4" s="294"/>
      <c r="BW4" s="294"/>
      <c r="BX4" s="294"/>
      <c r="BY4" s="294"/>
      <c r="BZ4" s="294"/>
      <c r="CA4" s="253"/>
      <c r="CB4" s="247"/>
    </row>
    <row r="5" spans="2:80" s="244" customFormat="1" ht="18.75" x14ac:dyDescent="0.3">
      <c r="B5" s="249"/>
      <c r="C5" s="291">
        <f t="shared" ref="C5:C6" si="6">SUM(K5:T5)</f>
        <v>0</v>
      </c>
      <c r="D5" s="292">
        <f t="shared" ref="D5:D6" si="7">SUM(AS5:BB5)</f>
        <v>0</v>
      </c>
      <c r="E5" s="292">
        <f t="shared" ref="E5:E6" si="8">IFERROR(SUM(BD5:BM5),0)</f>
        <v>0</v>
      </c>
      <c r="F5" s="292">
        <f t="shared" si="3"/>
        <v>0</v>
      </c>
      <c r="G5" s="292">
        <f t="shared" ref="G5:G6" si="9">IFERROR((F5/C5),0)</f>
        <v>0</v>
      </c>
      <c r="H5" s="289"/>
      <c r="I5" s="521"/>
      <c r="J5" s="289"/>
      <c r="K5" s="290"/>
      <c r="L5" s="290"/>
      <c r="M5" s="290"/>
      <c r="N5" s="290"/>
      <c r="O5" s="290"/>
      <c r="P5" s="290"/>
      <c r="Q5" s="290"/>
      <c r="R5" s="290"/>
      <c r="S5" s="290"/>
      <c r="T5" s="290"/>
      <c r="AG5" s="241">
        <f t="shared" ref="AG5:AG6" si="10">I5</f>
        <v>0</v>
      </c>
      <c r="AH5" s="241">
        <f>AG5*Tabeller!$I$49</f>
        <v>0</v>
      </c>
      <c r="AI5" s="241">
        <f t="shared" ref="AI5:AI6" si="11">IF(AG5&gt;0,(AH5-400)/52*47,0)</f>
        <v>0</v>
      </c>
      <c r="AJ5" s="241">
        <f>AI5*Tabeller!$H$40</f>
        <v>0</v>
      </c>
      <c r="AK5" s="241">
        <f>SUM(AI5:AJ5,AL5)*Tabeller!$H$42</f>
        <v>0</v>
      </c>
      <c r="AL5" s="241">
        <f>AH5*Tabeller!$H$41</f>
        <v>0</v>
      </c>
      <c r="AM5" s="241">
        <f t="shared" ref="AM5:AM6" si="12">SUM(AI5:AL5)</f>
        <v>0</v>
      </c>
      <c r="AN5" s="241">
        <f>AM5+IF(B5="Teknisk/adm. bistand",Registrering!$E$51,Registrering!$B$51)</f>
        <v>0</v>
      </c>
      <c r="AO5" s="241">
        <f>AM5/Tabeller!$H$5</f>
        <v>0</v>
      </c>
      <c r="AP5" s="241">
        <f>(AN5-AM5)/Tabeller!$H$5</f>
        <v>0</v>
      </c>
      <c r="AQ5" s="241">
        <f t="shared" ref="AQ5:AQ6" si="13">AO5+AP5</f>
        <v>0</v>
      </c>
      <c r="AR5" s="240"/>
      <c r="AS5" s="241">
        <f>((K5*$AO5))</f>
        <v>0</v>
      </c>
      <c r="AT5" s="241">
        <f>((L5*$AO5))*Tabeller!J$49</f>
        <v>0</v>
      </c>
      <c r="AU5" s="241">
        <f>((M5*$AO5))*Tabeller!K$49</f>
        <v>0</v>
      </c>
      <c r="AV5" s="241">
        <f>((N5*$AO5))*Tabeller!L$49</f>
        <v>0</v>
      </c>
      <c r="AW5" s="241">
        <f>((O5*$AO5))*Tabeller!M$49</f>
        <v>0</v>
      </c>
      <c r="AX5" s="241">
        <f>((P5*$AO5))*Tabeller!N$49</f>
        <v>0</v>
      </c>
      <c r="AY5" s="241">
        <f>((Q5*$AO5))*Tabeller!O$49</f>
        <v>0</v>
      </c>
      <c r="AZ5" s="241">
        <f>((R5*$AO5))*Tabeller!P$49</f>
        <v>0</v>
      </c>
      <c r="BA5" s="241">
        <f>((S5*$AO5))*Tabeller!Q$49</f>
        <v>0</v>
      </c>
      <c r="BB5" s="241">
        <f>((T5*$AO5))*Tabeller!R$49</f>
        <v>0</v>
      </c>
      <c r="BC5" s="240">
        <f t="shared" ref="BC5:BC6" si="14">SUM(AS5:BB5)</f>
        <v>0</v>
      </c>
      <c r="BD5" s="241">
        <f>IF($B5=Tabeller!$G$76,((K5/Tabeller!$H$5)*Tabeller!$J$16),((K5/Tabeller!$H$5)*Tabeller!$J$15))</f>
        <v>0</v>
      </c>
      <c r="BE5" s="241">
        <f>IF($B5=Tabeller!$G$76,((L5/Tabeller!$H$5)*Tabeller!$J$16),((L5/Tabeller!$H$5)*Tabeller!$J$15))*IF(Registrering!$B$55="Ja",Tabeller!J$49,1)</f>
        <v>0</v>
      </c>
      <c r="BF5" s="241">
        <f>IF($B5=Tabeller!$G$76,((M5/Tabeller!$H$5)*Tabeller!$J$16),((M5/Tabeller!$H$5)*Tabeller!$J$15))*IF(Registrering!$B$55="Ja",Tabeller!K$49,1)</f>
        <v>0</v>
      </c>
      <c r="BG5" s="241">
        <f>IF($B5=Tabeller!$G$76,((N5/Tabeller!$H$5)*Tabeller!$J$16),((N5/Tabeller!$H$5)*Tabeller!$J$15))*IF(Registrering!$B$55="Ja",Tabeller!L$49,1)</f>
        <v>0</v>
      </c>
      <c r="BH5" s="241">
        <f>IF($B5=Tabeller!$G$76,((O5/Tabeller!$H$5)*Tabeller!$J$16),((O5/Tabeller!$H$5)*Tabeller!$J$15))*IF(Registrering!$B$55="Ja",Tabeller!M$49,1)</f>
        <v>0</v>
      </c>
      <c r="BI5" s="241">
        <f>IF($B5=Tabeller!$G$76,((P5/Tabeller!$H$5)*Tabeller!$J$16),((P5/Tabeller!$H$5)*Tabeller!$J$15))*IF(Registrering!$B$55="Ja",Tabeller!N$49,1)</f>
        <v>0</v>
      </c>
      <c r="BJ5" s="241">
        <f>IF($B5=Tabeller!$G$76,((Q5/Tabeller!$H$5)*Tabeller!$J$16),((Q5/Tabeller!$H$5)*Tabeller!$J$15))*IF(Registrering!$B$55="Ja",Tabeller!O$49,1)</f>
        <v>0</v>
      </c>
      <c r="BK5" s="241">
        <f>IF($B5=Tabeller!$G$76,((R5/Tabeller!$H$5)*Tabeller!$J$16),((R5/Tabeller!$H$5)*Tabeller!$J$15))*IF(Registrering!$B$55="Ja",Tabeller!P$49,1)</f>
        <v>0</v>
      </c>
      <c r="BL5" s="241">
        <f>IF($B5=Tabeller!$G$76,((S5/Tabeller!$H$5)*Tabeller!$J$16),((S5/Tabeller!$H$5)*Tabeller!$J$15))*IF(Registrering!$B$55="Ja",Tabeller!Q$49,1)</f>
        <v>0</v>
      </c>
      <c r="BM5" s="241">
        <f>IF($B5=Tabeller!$G$76,((T5/Tabeller!$H$5)*Tabeller!$J$16),((T5/Tabeller!$H$5)*Tabeller!$J$15))*IF(Registrering!$B$55="Ja",Tabeller!R$49,1)</f>
        <v>0</v>
      </c>
      <c r="BN5" s="240">
        <f t="shared" ref="BN5:BN7" si="15">SUM(BD5:BM5)</f>
        <v>0</v>
      </c>
      <c r="BO5" s="240">
        <f t="shared" ref="BO5:BO7" si="16">BC5+BN5</f>
        <v>0</v>
      </c>
      <c r="BQ5" s="294"/>
      <c r="BR5" s="294"/>
      <c r="BS5" s="294"/>
      <c r="BT5" s="294"/>
      <c r="BU5" s="294"/>
      <c r="BV5" s="294"/>
      <c r="BW5" s="294"/>
      <c r="BX5" s="294"/>
      <c r="BY5" s="294"/>
      <c r="BZ5" s="294"/>
      <c r="CA5" s="253"/>
      <c r="CB5" s="247"/>
    </row>
    <row r="6" spans="2:80" s="244" customFormat="1" ht="18.75" x14ac:dyDescent="0.3">
      <c r="B6" s="249"/>
      <c r="C6" s="291">
        <f t="shared" si="6"/>
        <v>0</v>
      </c>
      <c r="D6" s="292">
        <f t="shared" si="7"/>
        <v>0</v>
      </c>
      <c r="E6" s="292">
        <f t="shared" si="8"/>
        <v>0</v>
      </c>
      <c r="F6" s="292">
        <f t="shared" ref="F6" si="17">SUM(D6:E6)</f>
        <v>0</v>
      </c>
      <c r="G6" s="292">
        <f t="shared" si="9"/>
        <v>0</v>
      </c>
      <c r="H6" s="289"/>
      <c r="I6" s="521"/>
      <c r="J6" s="289"/>
      <c r="K6" s="290"/>
      <c r="L6" s="290"/>
      <c r="M6" s="290"/>
      <c r="N6" s="290"/>
      <c r="O6" s="290"/>
      <c r="P6" s="290"/>
      <c r="Q6" s="290"/>
      <c r="R6" s="290"/>
      <c r="S6" s="290"/>
      <c r="T6" s="290"/>
      <c r="AG6" s="241">
        <f t="shared" si="10"/>
        <v>0</v>
      </c>
      <c r="AH6" s="241">
        <f>AG6*Tabeller!$I$49</f>
        <v>0</v>
      </c>
      <c r="AI6" s="241">
        <f t="shared" si="11"/>
        <v>0</v>
      </c>
      <c r="AJ6" s="241">
        <f>AI6*Tabeller!$H$40</f>
        <v>0</v>
      </c>
      <c r="AK6" s="241">
        <f>SUM(AI6:AJ6,AL6)*Tabeller!$H$42</f>
        <v>0</v>
      </c>
      <c r="AL6" s="241">
        <f>AH6*Tabeller!$H$41</f>
        <v>0</v>
      </c>
      <c r="AM6" s="241">
        <f t="shared" si="12"/>
        <v>0</v>
      </c>
      <c r="AN6" s="241">
        <f>AM6+IF(B6="Teknisk/adm. Bistand",Registrering!$E$51,Registrering!$B$51)</f>
        <v>0</v>
      </c>
      <c r="AO6" s="241">
        <f>AM6/Tabeller!$H$5</f>
        <v>0</v>
      </c>
      <c r="AP6" s="241">
        <f>(AN6-AM6)/Tabeller!$H$5</f>
        <v>0</v>
      </c>
      <c r="AQ6" s="241">
        <f t="shared" si="13"/>
        <v>0</v>
      </c>
      <c r="AR6" s="240"/>
      <c r="AS6" s="241">
        <f>((K6*$AO6))</f>
        <v>0</v>
      </c>
      <c r="AT6" s="241">
        <f>((L6*$AO6))*Tabeller!J$49</f>
        <v>0</v>
      </c>
      <c r="AU6" s="241">
        <f>((M6*$AO6))*Tabeller!K$49</f>
        <v>0</v>
      </c>
      <c r="AV6" s="241">
        <f>((N6*$AO6))*Tabeller!L$49</f>
        <v>0</v>
      </c>
      <c r="AW6" s="241">
        <f>((O6*$AO6))*Tabeller!M$49</f>
        <v>0</v>
      </c>
      <c r="AX6" s="241">
        <f>((P6*$AO6))*Tabeller!N$49</f>
        <v>0</v>
      </c>
      <c r="AY6" s="241">
        <f>((Q6*$AO6))*Tabeller!O$49</f>
        <v>0</v>
      </c>
      <c r="AZ6" s="241">
        <f>((R6*$AO6))*Tabeller!P$49</f>
        <v>0</v>
      </c>
      <c r="BA6" s="241">
        <f>((S6*$AO6))*Tabeller!Q$49</f>
        <v>0</v>
      </c>
      <c r="BB6" s="241">
        <f>((T6*$AO6))*Tabeller!R$49</f>
        <v>0</v>
      </c>
      <c r="BC6" s="240">
        <f t="shared" si="14"/>
        <v>0</v>
      </c>
      <c r="BD6" s="241">
        <f>IF($B6=Tabeller!$G$76,((K6/Tabeller!$H$5)*Tabeller!$J$16),((K6/Tabeller!$H$5)*Tabeller!$J$15))</f>
        <v>0</v>
      </c>
      <c r="BE6" s="241">
        <f>IF($B6=Tabeller!$G$76,((L6/Tabeller!$H$5)*Tabeller!$J$16),((L6/Tabeller!$H$5)*Tabeller!$J$15))*IF(Registrering!$B$55="Ja",Tabeller!J$49,1)</f>
        <v>0</v>
      </c>
      <c r="BF6" s="241">
        <f>IF($B6=Tabeller!$G$76,((M6/Tabeller!$H$5)*Tabeller!$J$16),((M6/Tabeller!$H$5)*Tabeller!$J$15))*IF(Registrering!$B$55="Ja",Tabeller!K$49,1)</f>
        <v>0</v>
      </c>
      <c r="BG6" s="241">
        <f>IF($B6=Tabeller!$G$76,((N6/Tabeller!$H$5)*Tabeller!$J$16),((N6/Tabeller!$H$5)*Tabeller!$J$15))*IF(Registrering!$B$55="Ja",Tabeller!L$49,1)</f>
        <v>0</v>
      </c>
      <c r="BH6" s="241">
        <f>IF($B6=Tabeller!$G$76,((O6/Tabeller!$H$5)*Tabeller!$J$16),((O6/Tabeller!$H$5)*Tabeller!$J$15))*IF(Registrering!$B$55="Ja",Tabeller!M$49,1)</f>
        <v>0</v>
      </c>
      <c r="BI6" s="241">
        <f>IF($B6=Tabeller!$G$76,((P6/Tabeller!$H$5)*Tabeller!$J$16),((P6/Tabeller!$H$5)*Tabeller!$J$15))*IF(Registrering!$B$55="Ja",Tabeller!N$49,1)</f>
        <v>0</v>
      </c>
      <c r="BJ6" s="241">
        <f>IF($B6=Tabeller!$G$76,((Q6/Tabeller!$H$5)*Tabeller!$J$16),((Q6/Tabeller!$H$5)*Tabeller!$J$15))*IF(Registrering!$B$55="Ja",Tabeller!O$49,1)</f>
        <v>0</v>
      </c>
      <c r="BK6" s="241">
        <f>IF($B6=Tabeller!$G$76,((R6/Tabeller!$H$5)*Tabeller!$J$16),((R6/Tabeller!$H$5)*Tabeller!$J$15))*IF(Registrering!$B$55="Ja",Tabeller!P$49,1)</f>
        <v>0</v>
      </c>
      <c r="BL6" s="241">
        <f>IF($B6=Tabeller!$G$76,((S6/Tabeller!$H$5)*Tabeller!$J$16),((S6/Tabeller!$H$5)*Tabeller!$J$15))*IF(Registrering!$B$55="Ja",Tabeller!Q$49,1)</f>
        <v>0</v>
      </c>
      <c r="BM6" s="241">
        <f>IF($B6=Tabeller!$G$76,((T6/Tabeller!$H$5)*Tabeller!$J$16),((T6/Tabeller!$H$5)*Tabeller!$J$15))*IF(Registrering!$B$55="Ja",Tabeller!R$49,1)</f>
        <v>0</v>
      </c>
      <c r="BN6" s="240">
        <f t="shared" si="15"/>
        <v>0</v>
      </c>
      <c r="BO6" s="240">
        <f t="shared" si="16"/>
        <v>0</v>
      </c>
      <c r="BQ6" s="294"/>
      <c r="BR6" s="294"/>
      <c r="BS6" s="294"/>
      <c r="BT6" s="294"/>
      <c r="BU6" s="294"/>
      <c r="BV6" s="294"/>
      <c r="BW6" s="294"/>
      <c r="BX6" s="294"/>
      <c r="BY6" s="294"/>
      <c r="BZ6" s="294"/>
      <c r="CA6" s="253"/>
      <c r="CB6" s="247"/>
    </row>
    <row r="7" spans="2:80" ht="21" x14ac:dyDescent="0.35">
      <c r="B7" s="268" t="s">
        <v>175</v>
      </c>
      <c r="C7" s="286">
        <f>SUM(C4:C6)</f>
        <v>0</v>
      </c>
      <c r="D7" s="270">
        <f>SUM(D4:D6)</f>
        <v>0</v>
      </c>
      <c r="E7" s="270">
        <f>SUM(E4:E6)</f>
        <v>0</v>
      </c>
      <c r="F7" s="270">
        <f>SUM(F4:F6)</f>
        <v>0</v>
      </c>
      <c r="H7" s="268"/>
      <c r="I7" s="268"/>
      <c r="J7" s="269"/>
      <c r="K7" s="286"/>
      <c r="L7" s="286"/>
      <c r="M7" s="286"/>
      <c r="N7" s="286"/>
      <c r="O7" s="286"/>
      <c r="P7" s="286"/>
      <c r="Q7" s="286"/>
      <c r="R7" s="286"/>
      <c r="S7" s="286"/>
      <c r="T7" s="286"/>
      <c r="AS7" s="257">
        <f t="shared" ref="AS7:BB7" si="18">SUM(AS4:AS6)</f>
        <v>0</v>
      </c>
      <c r="AT7" s="257">
        <f t="shared" si="18"/>
        <v>0</v>
      </c>
      <c r="AU7" s="257">
        <f t="shared" si="18"/>
        <v>0</v>
      </c>
      <c r="AV7" s="257">
        <f t="shared" si="18"/>
        <v>0</v>
      </c>
      <c r="AW7" s="257">
        <f t="shared" si="18"/>
        <v>0</v>
      </c>
      <c r="AX7" s="257">
        <f t="shared" si="18"/>
        <v>0</v>
      </c>
      <c r="AY7" s="257">
        <f t="shared" si="18"/>
        <v>0</v>
      </c>
      <c r="AZ7" s="257">
        <f t="shared" si="18"/>
        <v>0</v>
      </c>
      <c r="BA7" s="257">
        <f t="shared" si="18"/>
        <v>0</v>
      </c>
      <c r="BB7" s="257">
        <f t="shared" si="18"/>
        <v>0</v>
      </c>
      <c r="BC7" s="239">
        <f>SUM(AS7:BB7)</f>
        <v>0</v>
      </c>
      <c r="BD7" s="257">
        <f t="shared" ref="BD7:BM7" si="19">SUM(BD4:BD6)</f>
        <v>0</v>
      </c>
      <c r="BE7" s="257">
        <f t="shared" si="19"/>
        <v>0</v>
      </c>
      <c r="BF7" s="257">
        <f t="shared" si="19"/>
        <v>0</v>
      </c>
      <c r="BG7" s="257">
        <f t="shared" si="19"/>
        <v>0</v>
      </c>
      <c r="BH7" s="257">
        <f t="shared" si="19"/>
        <v>0</v>
      </c>
      <c r="BI7" s="257">
        <f t="shared" si="19"/>
        <v>0</v>
      </c>
      <c r="BJ7" s="257">
        <f t="shared" si="19"/>
        <v>0</v>
      </c>
      <c r="BK7" s="257">
        <f t="shared" si="19"/>
        <v>0</v>
      </c>
      <c r="BL7" s="257">
        <f t="shared" si="19"/>
        <v>0</v>
      </c>
      <c r="BM7" s="257">
        <f t="shared" si="19"/>
        <v>0</v>
      </c>
      <c r="BN7" s="264">
        <f t="shared" si="15"/>
        <v>0</v>
      </c>
      <c r="BO7" s="264">
        <f t="shared" si="16"/>
        <v>0</v>
      </c>
      <c r="BP7" s="30"/>
      <c r="BQ7" s="307"/>
      <c r="BR7" s="261"/>
      <c r="BS7" s="261"/>
      <c r="BT7" s="261"/>
      <c r="BU7" s="261"/>
      <c r="BV7" s="261"/>
      <c r="BW7" s="261"/>
      <c r="BX7" s="261"/>
      <c r="BY7" s="261"/>
      <c r="BZ7" s="261"/>
      <c r="CA7" s="248"/>
      <c r="CB7" s="248"/>
    </row>
    <row r="8" spans="2:80" ht="21" x14ac:dyDescent="0.35">
      <c r="B8" s="28" t="s">
        <v>176</v>
      </c>
      <c r="H8" s="24"/>
      <c r="I8" s="24"/>
      <c r="J8" s="24"/>
      <c r="K8" s="29" t="s">
        <v>177</v>
      </c>
      <c r="O8" s="22" t="s">
        <v>178</v>
      </c>
      <c r="V8" s="32"/>
      <c r="AN8" s="30"/>
      <c r="CA8" s="89"/>
      <c r="CB8" s="89"/>
    </row>
    <row r="9" spans="2:80" s="242" customFormat="1" ht="21" x14ac:dyDescent="0.35">
      <c r="B9" s="306"/>
      <c r="C9" s="306"/>
      <c r="D9" s="306"/>
      <c r="E9" s="306"/>
      <c r="F9" s="306" t="s">
        <v>84</v>
      </c>
      <c r="H9" s="304"/>
      <c r="I9" s="304"/>
      <c r="J9" s="304" t="s">
        <v>103</v>
      </c>
      <c r="K9" s="305">
        <f t="shared" ref="K9:T9" si="20">K3</f>
        <v>2025</v>
      </c>
      <c r="L9" s="305">
        <f t="shared" si="20"/>
        <v>2026</v>
      </c>
      <c r="M9" s="305">
        <f t="shared" si="20"/>
        <v>2027</v>
      </c>
      <c r="N9" s="305">
        <f t="shared" si="20"/>
        <v>2028</v>
      </c>
      <c r="O9" s="305">
        <f t="shared" si="20"/>
        <v>2029</v>
      </c>
      <c r="P9" s="305">
        <f t="shared" si="20"/>
        <v>2030</v>
      </c>
      <c r="Q9" s="305">
        <f t="shared" si="20"/>
        <v>2031</v>
      </c>
      <c r="R9" s="305">
        <f t="shared" si="20"/>
        <v>2032</v>
      </c>
      <c r="S9" s="305">
        <f t="shared" si="20"/>
        <v>2033</v>
      </c>
      <c r="T9" s="305">
        <f t="shared" si="20"/>
        <v>2034</v>
      </c>
      <c r="U9" s="254"/>
      <c r="V9" s="254"/>
      <c r="AS9" s="256">
        <f t="shared" ref="AS9:BB15" si="21">K9</f>
        <v>2025</v>
      </c>
      <c r="AT9" s="256">
        <f t="shared" si="21"/>
        <v>2026</v>
      </c>
      <c r="AU9" s="256">
        <f t="shared" si="21"/>
        <v>2027</v>
      </c>
      <c r="AV9" s="256">
        <f t="shared" si="21"/>
        <v>2028</v>
      </c>
      <c r="AW9" s="256">
        <f t="shared" si="21"/>
        <v>2029</v>
      </c>
      <c r="AX9" s="256">
        <f t="shared" si="21"/>
        <v>2030</v>
      </c>
      <c r="AY9" s="256">
        <f t="shared" si="21"/>
        <v>2031</v>
      </c>
      <c r="AZ9" s="256">
        <f t="shared" si="21"/>
        <v>2032</v>
      </c>
      <c r="BA9" s="256">
        <f t="shared" si="21"/>
        <v>2033</v>
      </c>
      <c r="BB9" s="256">
        <f t="shared" si="21"/>
        <v>2034</v>
      </c>
      <c r="CA9" s="261"/>
      <c r="CB9" s="261"/>
    </row>
    <row r="10" spans="2:80" s="242" customFormat="1" ht="21" x14ac:dyDescent="0.35">
      <c r="B10" s="249"/>
      <c r="C10" s="297"/>
      <c r="D10" s="297"/>
      <c r="E10" s="297"/>
      <c r="F10" s="292">
        <f>SUM(K10:T10)</f>
        <v>0</v>
      </c>
      <c r="G10" s="244"/>
      <c r="H10" s="288"/>
      <c r="I10" s="295"/>
      <c r="J10" s="317"/>
      <c r="K10" s="296"/>
      <c r="L10" s="296"/>
      <c r="M10" s="296"/>
      <c r="N10" s="296"/>
      <c r="O10" s="296"/>
      <c r="P10" s="296"/>
      <c r="Q10" s="296"/>
      <c r="R10" s="296"/>
      <c r="S10" s="296"/>
      <c r="T10" s="296"/>
      <c r="U10" s="244"/>
      <c r="V10" s="244"/>
      <c r="W10" s="244"/>
      <c r="X10" s="244"/>
      <c r="Y10" s="244"/>
      <c r="Z10" s="244"/>
      <c r="AA10" s="244"/>
      <c r="AB10" s="244"/>
      <c r="AC10" s="244"/>
      <c r="AD10" s="244"/>
      <c r="AE10" s="244"/>
      <c r="AF10" s="244"/>
      <c r="AG10" s="244"/>
      <c r="AH10" s="244"/>
      <c r="AI10" s="244"/>
      <c r="AJ10" s="244"/>
      <c r="AK10" s="244"/>
      <c r="AL10" s="244"/>
      <c r="AM10" s="244"/>
      <c r="AN10" s="244"/>
      <c r="AO10" s="244"/>
      <c r="AP10" s="244"/>
      <c r="AQ10" s="244"/>
      <c r="AR10" s="244"/>
      <c r="AS10" s="241">
        <f t="shared" si="21"/>
        <v>0</v>
      </c>
      <c r="AT10" s="241">
        <f t="shared" si="21"/>
        <v>0</v>
      </c>
      <c r="AU10" s="241">
        <f t="shared" si="21"/>
        <v>0</v>
      </c>
      <c r="AV10" s="241">
        <f t="shared" si="21"/>
        <v>0</v>
      </c>
      <c r="AW10" s="241">
        <f t="shared" si="21"/>
        <v>0</v>
      </c>
      <c r="AX10" s="241">
        <f t="shared" si="21"/>
        <v>0</v>
      </c>
      <c r="AY10" s="241">
        <f t="shared" si="21"/>
        <v>0</v>
      </c>
      <c r="AZ10" s="241">
        <f t="shared" si="21"/>
        <v>0</v>
      </c>
      <c r="BA10" s="241">
        <f t="shared" si="21"/>
        <v>0</v>
      </c>
      <c r="BB10" s="241">
        <f t="shared" si="21"/>
        <v>0</v>
      </c>
      <c r="BC10" s="240">
        <f t="shared" ref="BC10:BC12" si="22">SUM(AS10:BB10)</f>
        <v>0</v>
      </c>
      <c r="BD10" s="244"/>
      <c r="BE10" s="244"/>
      <c r="BF10" s="244"/>
      <c r="BG10" s="244"/>
      <c r="BH10" s="244"/>
      <c r="BI10" s="244"/>
      <c r="BJ10" s="244"/>
      <c r="BK10" s="244"/>
      <c r="BL10" s="244"/>
      <c r="BM10" s="244"/>
      <c r="BN10" s="244"/>
      <c r="BO10" s="244"/>
      <c r="BP10" s="244"/>
      <c r="BQ10" s="294"/>
      <c r="CA10" s="261"/>
      <c r="CB10" s="261"/>
    </row>
    <row r="11" spans="2:80" s="242" customFormat="1" ht="21" x14ac:dyDescent="0.35">
      <c r="B11" s="249"/>
      <c r="C11" s="297"/>
      <c r="D11" s="297"/>
      <c r="E11" s="297"/>
      <c r="F11" s="292">
        <f>SUM(K11:T11)</f>
        <v>0</v>
      </c>
      <c r="G11" s="244"/>
      <c r="H11" s="288"/>
      <c r="I11" s="295"/>
      <c r="J11" s="317"/>
      <c r="K11" s="296"/>
      <c r="L11" s="296"/>
      <c r="M11" s="296"/>
      <c r="N11" s="296"/>
      <c r="O11" s="296"/>
      <c r="P11" s="296"/>
      <c r="Q11" s="296"/>
      <c r="R11" s="296"/>
      <c r="S11" s="296"/>
      <c r="T11" s="296"/>
      <c r="U11" s="244"/>
      <c r="V11" s="244"/>
      <c r="W11" s="244"/>
      <c r="X11" s="244"/>
      <c r="Y11" s="244"/>
      <c r="Z11" s="244"/>
      <c r="AA11" s="244"/>
      <c r="AB11" s="244"/>
      <c r="AC11" s="244"/>
      <c r="AD11" s="244"/>
      <c r="AE11" s="244"/>
      <c r="AF11" s="244"/>
      <c r="AG11" s="244"/>
      <c r="AH11" s="244"/>
      <c r="AI11" s="244"/>
      <c r="AJ11" s="244"/>
      <c r="AK11" s="244"/>
      <c r="AL11" s="244"/>
      <c r="AM11" s="244"/>
      <c r="AN11" s="244"/>
      <c r="AO11" s="244"/>
      <c r="AP11" s="244"/>
      <c r="AQ11" s="244"/>
      <c r="AR11" s="244"/>
      <c r="AS11" s="241">
        <f t="shared" si="21"/>
        <v>0</v>
      </c>
      <c r="AT11" s="241">
        <f t="shared" si="21"/>
        <v>0</v>
      </c>
      <c r="AU11" s="241">
        <f t="shared" si="21"/>
        <v>0</v>
      </c>
      <c r="AV11" s="241">
        <f t="shared" si="21"/>
        <v>0</v>
      </c>
      <c r="AW11" s="241">
        <f t="shared" si="21"/>
        <v>0</v>
      </c>
      <c r="AX11" s="241">
        <f t="shared" si="21"/>
        <v>0</v>
      </c>
      <c r="AY11" s="241">
        <f t="shared" si="21"/>
        <v>0</v>
      </c>
      <c r="AZ11" s="241">
        <f t="shared" si="21"/>
        <v>0</v>
      </c>
      <c r="BA11" s="241">
        <f t="shared" si="21"/>
        <v>0</v>
      </c>
      <c r="BB11" s="241">
        <f t="shared" si="21"/>
        <v>0</v>
      </c>
      <c r="BC11" s="240">
        <f t="shared" si="22"/>
        <v>0</v>
      </c>
      <c r="BD11" s="244"/>
      <c r="BE11" s="244"/>
      <c r="BF11" s="244"/>
      <c r="BG11" s="244"/>
      <c r="BH11" s="244"/>
      <c r="BI11" s="244"/>
      <c r="BJ11" s="244"/>
      <c r="BK11" s="244"/>
      <c r="BL11" s="244"/>
      <c r="BM11" s="244"/>
      <c r="BN11" s="244"/>
      <c r="BO11" s="244"/>
      <c r="BP11" s="244"/>
      <c r="BQ11" s="294"/>
      <c r="CA11" s="261"/>
      <c r="CB11" s="261"/>
    </row>
    <row r="12" spans="2:80" s="242" customFormat="1" ht="21" x14ac:dyDescent="0.35">
      <c r="B12" s="249"/>
      <c r="C12" s="297"/>
      <c r="D12" s="297"/>
      <c r="E12" s="297"/>
      <c r="F12" s="292">
        <f>SUM(K12:T12)</f>
        <v>0</v>
      </c>
      <c r="G12" s="244"/>
      <c r="H12" s="288"/>
      <c r="I12" s="295"/>
      <c r="J12" s="317"/>
      <c r="K12" s="296"/>
      <c r="L12" s="296"/>
      <c r="M12" s="296"/>
      <c r="N12" s="296"/>
      <c r="O12" s="296"/>
      <c r="P12" s="296"/>
      <c r="Q12" s="296"/>
      <c r="R12" s="296"/>
      <c r="S12" s="296"/>
      <c r="T12" s="296"/>
      <c r="U12" s="244"/>
      <c r="V12" s="244"/>
      <c r="W12" s="244"/>
      <c r="X12" s="244"/>
      <c r="Y12" s="244"/>
      <c r="Z12" s="244"/>
      <c r="AA12" s="244"/>
      <c r="AB12" s="244"/>
      <c r="AC12" s="244"/>
      <c r="AD12" s="244"/>
      <c r="AE12" s="244"/>
      <c r="AF12" s="244"/>
      <c r="AG12" s="244"/>
      <c r="AH12" s="244"/>
      <c r="AI12" s="244"/>
      <c r="AJ12" s="244"/>
      <c r="AK12" s="244"/>
      <c r="AL12" s="244"/>
      <c r="AM12" s="244"/>
      <c r="AN12" s="244"/>
      <c r="AO12" s="244"/>
      <c r="AP12" s="244"/>
      <c r="AQ12" s="244"/>
      <c r="AR12" s="244"/>
      <c r="AS12" s="241">
        <f t="shared" si="21"/>
        <v>0</v>
      </c>
      <c r="AT12" s="241">
        <f t="shared" si="21"/>
        <v>0</v>
      </c>
      <c r="AU12" s="241">
        <f t="shared" si="21"/>
        <v>0</v>
      </c>
      <c r="AV12" s="241">
        <f t="shared" si="21"/>
        <v>0</v>
      </c>
      <c r="AW12" s="241">
        <f t="shared" si="21"/>
        <v>0</v>
      </c>
      <c r="AX12" s="241">
        <f t="shared" si="21"/>
        <v>0</v>
      </c>
      <c r="AY12" s="241">
        <f t="shared" si="21"/>
        <v>0</v>
      </c>
      <c r="AZ12" s="241">
        <f t="shared" si="21"/>
        <v>0</v>
      </c>
      <c r="BA12" s="241">
        <f t="shared" si="21"/>
        <v>0</v>
      </c>
      <c r="BB12" s="241">
        <f t="shared" si="21"/>
        <v>0</v>
      </c>
      <c r="BC12" s="240">
        <f t="shared" si="22"/>
        <v>0</v>
      </c>
      <c r="BD12" s="244"/>
      <c r="BE12" s="244"/>
      <c r="BF12" s="244"/>
      <c r="BG12" s="244"/>
      <c r="BH12" s="244"/>
      <c r="BI12" s="244"/>
      <c r="BJ12" s="244"/>
      <c r="BK12" s="244"/>
      <c r="BL12" s="244"/>
      <c r="BM12" s="244"/>
      <c r="BN12" s="244"/>
      <c r="BO12" s="244"/>
      <c r="BP12" s="244"/>
      <c r="BQ12" s="294"/>
      <c r="CA12" s="261"/>
      <c r="CB12" s="261"/>
    </row>
    <row r="13" spans="2:80" s="242" customFormat="1" ht="21" x14ac:dyDescent="0.35">
      <c r="B13" s="249"/>
      <c r="C13" s="297"/>
      <c r="D13" s="297"/>
      <c r="E13" s="297"/>
      <c r="F13" s="292">
        <f>SUM(K13:T13)</f>
        <v>0</v>
      </c>
      <c r="G13" s="244"/>
      <c r="H13" s="288"/>
      <c r="I13" s="295"/>
      <c r="J13" s="317"/>
      <c r="K13" s="296"/>
      <c r="L13" s="296"/>
      <c r="M13" s="296"/>
      <c r="N13" s="296"/>
      <c r="O13" s="296"/>
      <c r="P13" s="296"/>
      <c r="Q13" s="296"/>
      <c r="R13" s="296"/>
      <c r="S13" s="296"/>
      <c r="T13" s="296"/>
      <c r="U13" s="244"/>
      <c r="V13" s="244"/>
      <c r="W13" s="244"/>
      <c r="X13" s="244"/>
      <c r="Y13" s="244"/>
      <c r="Z13" s="244"/>
      <c r="AA13" s="244"/>
      <c r="AB13" s="244"/>
      <c r="AC13" s="244"/>
      <c r="AD13" s="244"/>
      <c r="AE13" s="244"/>
      <c r="AF13" s="244"/>
      <c r="AG13" s="244"/>
      <c r="AH13" s="244"/>
      <c r="AI13" s="244"/>
      <c r="AJ13" s="244"/>
      <c r="AK13" s="244"/>
      <c r="AL13" s="244"/>
      <c r="AM13" s="244"/>
      <c r="AN13" s="244"/>
      <c r="AO13" s="244"/>
      <c r="AP13" s="244"/>
      <c r="AQ13" s="244"/>
      <c r="AR13" s="244"/>
      <c r="AS13" s="241">
        <f t="shared" si="21"/>
        <v>0</v>
      </c>
      <c r="AT13" s="241">
        <f t="shared" si="21"/>
        <v>0</v>
      </c>
      <c r="AU13" s="241">
        <f t="shared" si="21"/>
        <v>0</v>
      </c>
      <c r="AV13" s="241">
        <f t="shared" si="21"/>
        <v>0</v>
      </c>
      <c r="AW13" s="241">
        <f t="shared" si="21"/>
        <v>0</v>
      </c>
      <c r="AX13" s="241">
        <f t="shared" si="21"/>
        <v>0</v>
      </c>
      <c r="AY13" s="241">
        <f t="shared" si="21"/>
        <v>0</v>
      </c>
      <c r="AZ13" s="241">
        <f t="shared" si="21"/>
        <v>0</v>
      </c>
      <c r="BA13" s="241">
        <f t="shared" si="21"/>
        <v>0</v>
      </c>
      <c r="BB13" s="241">
        <f t="shared" si="21"/>
        <v>0</v>
      </c>
      <c r="BC13" s="240">
        <f t="shared" ref="BC13" si="23">SUM(AS13:BB13)</f>
        <v>0</v>
      </c>
      <c r="BD13" s="244"/>
      <c r="BE13" s="244"/>
      <c r="BF13" s="244"/>
      <c r="BG13" s="244"/>
      <c r="BH13" s="244"/>
      <c r="BI13" s="244"/>
      <c r="BJ13" s="244"/>
      <c r="BK13" s="244"/>
      <c r="BL13" s="244"/>
      <c r="BM13" s="244"/>
      <c r="BN13" s="244"/>
      <c r="BO13" s="244"/>
      <c r="BP13" s="244"/>
      <c r="BQ13" s="294"/>
      <c r="CA13" s="261"/>
      <c r="CB13" s="261"/>
    </row>
    <row r="14" spans="2:80" s="244" customFormat="1" ht="18.75" x14ac:dyDescent="0.3">
      <c r="B14" s="287" t="s">
        <v>150</v>
      </c>
      <c r="C14" s="300"/>
      <c r="D14" s="300"/>
      <c r="E14" s="300"/>
      <c r="F14" s="292">
        <f t="shared" ref="F14:F15" si="24">SUM(K14:T14)</f>
        <v>0</v>
      </c>
      <c r="H14" s="288"/>
      <c r="I14" s="298"/>
      <c r="J14" s="317"/>
      <c r="K14" s="251"/>
      <c r="L14" s="251"/>
      <c r="M14" s="251"/>
      <c r="N14" s="251"/>
      <c r="O14" s="251"/>
      <c r="P14" s="251"/>
      <c r="Q14" s="251"/>
      <c r="R14" s="251"/>
      <c r="S14" s="251"/>
      <c r="T14" s="251"/>
      <c r="AS14" s="241">
        <f t="shared" si="21"/>
        <v>0</v>
      </c>
      <c r="AT14" s="241">
        <f t="shared" si="21"/>
        <v>0</v>
      </c>
      <c r="AU14" s="241">
        <f t="shared" si="21"/>
        <v>0</v>
      </c>
      <c r="AV14" s="241">
        <f t="shared" si="21"/>
        <v>0</v>
      </c>
      <c r="AW14" s="241">
        <f t="shared" si="21"/>
        <v>0</v>
      </c>
      <c r="AX14" s="241">
        <f t="shared" si="21"/>
        <v>0</v>
      </c>
      <c r="AY14" s="241">
        <f t="shared" si="21"/>
        <v>0</v>
      </c>
      <c r="AZ14" s="241">
        <f t="shared" si="21"/>
        <v>0</v>
      </c>
      <c r="BA14" s="241">
        <f t="shared" si="21"/>
        <v>0</v>
      </c>
      <c r="BB14" s="241">
        <f t="shared" si="21"/>
        <v>0</v>
      </c>
      <c r="BC14" s="240">
        <f t="shared" ref="BC14" si="25">SUM(AS14:BB14)</f>
        <v>0</v>
      </c>
      <c r="BQ14" s="294"/>
      <c r="BR14" s="240"/>
      <c r="BS14" s="240"/>
      <c r="BT14" s="240"/>
      <c r="BU14" s="240"/>
      <c r="BV14" s="240"/>
      <c r="BW14" s="240"/>
      <c r="BX14" s="240"/>
      <c r="BY14" s="240"/>
      <c r="BZ14" s="240"/>
      <c r="CA14" s="240"/>
      <c r="CB14" s="240"/>
    </row>
    <row r="15" spans="2:80" s="244" customFormat="1" ht="18.75" x14ac:dyDescent="0.3">
      <c r="B15" s="287" t="s">
        <v>179</v>
      </c>
      <c r="C15" s="300"/>
      <c r="D15" s="300"/>
      <c r="E15" s="300"/>
      <c r="F15" s="292">
        <f t="shared" si="24"/>
        <v>0</v>
      </c>
      <c r="H15" s="299"/>
      <c r="I15" s="298"/>
      <c r="J15" s="317"/>
      <c r="K15" s="300">
        <f>Leiested!E8+Leiested!E12+Leiested!E16+Leiested!E20+Leiested!E24+Leiested!E28+Leiested!E32</f>
        <v>0</v>
      </c>
      <c r="L15" s="300">
        <f>Leiested!F8+Leiested!F12+Leiested!F16+Leiested!F20+Leiested!F24+Leiested!F28+Leiested!F32</f>
        <v>0</v>
      </c>
      <c r="M15" s="300">
        <f>Leiested!G8+Leiested!G12+Leiested!G16+Leiested!G20+Leiested!G24+Leiested!G28+Leiested!G32</f>
        <v>0</v>
      </c>
      <c r="N15" s="300">
        <f>Leiested!H8+Leiested!H12+Leiested!H16+Leiested!H20+Leiested!H24+Leiested!H28+Leiested!H32</f>
        <v>0</v>
      </c>
      <c r="O15" s="300">
        <f>Leiested!I8+Leiested!I12+Leiested!I16+Leiested!I20+Leiested!I24+Leiested!I28+Leiested!I32</f>
        <v>0</v>
      </c>
      <c r="P15" s="300">
        <f>Leiested!J8+Leiested!J12+Leiested!J16+Leiested!J20+Leiested!J24+Leiested!J28+Leiested!J32</f>
        <v>0</v>
      </c>
      <c r="Q15" s="300">
        <f>Leiested!K8+Leiested!K12+Leiested!K16+Leiested!K20+Leiested!K24+Leiested!K28+Leiested!K32</f>
        <v>0</v>
      </c>
      <c r="R15" s="300">
        <f>Leiested!L8+Leiested!L12+Leiested!L16+Leiested!L20+Leiested!L24+Leiested!L28+Leiested!L32</f>
        <v>0</v>
      </c>
      <c r="S15" s="300">
        <f>Leiested!M8+Leiested!M12+Leiested!M16+Leiested!M20+Leiested!M24+Leiested!M28+Leiested!M32</f>
        <v>0</v>
      </c>
      <c r="T15" s="300">
        <f>Leiested!N8+Leiested!N12+Leiested!N16+Leiested!N20+Leiested!N24+Leiested!N28+Leiested!N32</f>
        <v>0</v>
      </c>
      <c r="AS15" s="241">
        <f t="shared" si="21"/>
        <v>0</v>
      </c>
      <c r="AT15" s="241">
        <f t="shared" si="21"/>
        <v>0</v>
      </c>
      <c r="AU15" s="241">
        <f t="shared" si="21"/>
        <v>0</v>
      </c>
      <c r="AV15" s="241">
        <f t="shared" si="21"/>
        <v>0</v>
      </c>
      <c r="AW15" s="241">
        <f t="shared" si="21"/>
        <v>0</v>
      </c>
      <c r="AX15" s="241">
        <f t="shared" si="21"/>
        <v>0</v>
      </c>
      <c r="AY15" s="241">
        <f t="shared" si="21"/>
        <v>0</v>
      </c>
      <c r="AZ15" s="241">
        <f t="shared" si="21"/>
        <v>0</v>
      </c>
      <c r="BA15" s="241">
        <f t="shared" si="21"/>
        <v>0</v>
      </c>
      <c r="BB15" s="241">
        <f t="shared" si="21"/>
        <v>0</v>
      </c>
      <c r="BC15" s="240">
        <f t="shared" ref="BC15:BC16" si="26">SUM(AS15:BB15)</f>
        <v>0</v>
      </c>
      <c r="BQ15" s="294"/>
      <c r="BR15" s="240"/>
      <c r="BS15" s="240"/>
      <c r="BT15" s="240"/>
      <c r="BU15" s="240"/>
      <c r="BV15" s="240"/>
      <c r="BW15" s="240"/>
      <c r="BX15" s="240"/>
      <c r="BY15" s="240"/>
      <c r="BZ15" s="240"/>
      <c r="CA15" s="240"/>
      <c r="CB15" s="240"/>
    </row>
    <row r="16" spans="2:80" s="244" customFormat="1" ht="18.75" x14ac:dyDescent="0.3">
      <c r="B16" s="301" t="s">
        <v>180</v>
      </c>
      <c r="C16" s="303"/>
      <c r="D16" s="303"/>
      <c r="E16" s="303"/>
      <c r="F16" s="303">
        <f>SUM(F9:F15)</f>
        <v>0</v>
      </c>
      <c r="H16" s="301"/>
      <c r="I16" s="301"/>
      <c r="J16" s="302"/>
      <c r="K16" s="302">
        <f t="shared" ref="K16:T16" si="27">SUM(K10:K15)</f>
        <v>0</v>
      </c>
      <c r="L16" s="302">
        <f t="shared" si="27"/>
        <v>0</v>
      </c>
      <c r="M16" s="302">
        <f t="shared" si="27"/>
        <v>0</v>
      </c>
      <c r="N16" s="302">
        <f t="shared" si="27"/>
        <v>0</v>
      </c>
      <c r="O16" s="302">
        <f t="shared" si="27"/>
        <v>0</v>
      </c>
      <c r="P16" s="302">
        <f t="shared" si="27"/>
        <v>0</v>
      </c>
      <c r="Q16" s="302">
        <f t="shared" si="27"/>
        <v>0</v>
      </c>
      <c r="R16" s="302">
        <f t="shared" si="27"/>
        <v>0</v>
      </c>
      <c r="S16" s="302">
        <f t="shared" si="27"/>
        <v>0</v>
      </c>
      <c r="T16" s="302">
        <f t="shared" si="27"/>
        <v>0</v>
      </c>
      <c r="AS16" s="245">
        <f t="shared" ref="AS16:BB16" si="28">SUM(AS10:AS15)</f>
        <v>0</v>
      </c>
      <c r="AT16" s="245">
        <f t="shared" si="28"/>
        <v>0</v>
      </c>
      <c r="AU16" s="245">
        <f t="shared" si="28"/>
        <v>0</v>
      </c>
      <c r="AV16" s="245">
        <f t="shared" si="28"/>
        <v>0</v>
      </c>
      <c r="AW16" s="245">
        <f t="shared" si="28"/>
        <v>0</v>
      </c>
      <c r="AX16" s="245">
        <f t="shared" si="28"/>
        <v>0</v>
      </c>
      <c r="AY16" s="245">
        <f t="shared" si="28"/>
        <v>0</v>
      </c>
      <c r="AZ16" s="245">
        <f t="shared" si="28"/>
        <v>0</v>
      </c>
      <c r="BA16" s="245">
        <f t="shared" si="28"/>
        <v>0</v>
      </c>
      <c r="BB16" s="245">
        <f t="shared" si="28"/>
        <v>0</v>
      </c>
      <c r="BC16" s="240">
        <f t="shared" si="26"/>
        <v>0</v>
      </c>
      <c r="BQ16" s="294"/>
      <c r="BR16" s="240"/>
      <c r="BS16" s="240"/>
      <c r="BT16" s="240"/>
      <c r="BU16" s="240"/>
      <c r="BV16" s="240"/>
      <c r="BW16" s="240"/>
      <c r="BX16" s="240"/>
      <c r="BY16" s="240"/>
      <c r="BZ16" s="240"/>
      <c r="CA16" s="240"/>
      <c r="CB16" s="240"/>
    </row>
    <row r="17" spans="2:80" x14ac:dyDescent="0.2">
      <c r="BR17" s="30"/>
      <c r="BS17" s="30"/>
      <c r="BT17" s="30"/>
      <c r="BU17" s="30"/>
      <c r="BV17" s="30"/>
      <c r="BW17" s="30"/>
      <c r="BX17" s="30"/>
      <c r="BY17" s="30"/>
      <c r="BZ17" s="30"/>
      <c r="CA17" s="30"/>
      <c r="CB17" s="30"/>
    </row>
    <row r="18" spans="2:80" ht="23.25" x14ac:dyDescent="0.35">
      <c r="B18" s="314" t="s">
        <v>181</v>
      </c>
      <c r="C18" s="283"/>
      <c r="D18" s="283"/>
      <c r="E18" s="283"/>
      <c r="F18" s="283">
        <f>SUM(K18:T18)</f>
        <v>0</v>
      </c>
      <c r="H18" s="281"/>
      <c r="I18" s="281"/>
      <c r="J18" s="282"/>
      <c r="K18" s="282">
        <f t="shared" ref="K18:T18" si="29">AS7+BD7+AS16</f>
        <v>0</v>
      </c>
      <c r="L18" s="282">
        <f t="shared" si="29"/>
        <v>0</v>
      </c>
      <c r="M18" s="282">
        <f t="shared" si="29"/>
        <v>0</v>
      </c>
      <c r="N18" s="282">
        <f t="shared" si="29"/>
        <v>0</v>
      </c>
      <c r="O18" s="282">
        <f t="shared" si="29"/>
        <v>0</v>
      </c>
      <c r="P18" s="282">
        <f t="shared" si="29"/>
        <v>0</v>
      </c>
      <c r="Q18" s="282">
        <f t="shared" si="29"/>
        <v>0</v>
      </c>
      <c r="R18" s="282">
        <f t="shared" si="29"/>
        <v>0</v>
      </c>
      <c r="S18" s="282">
        <f t="shared" si="29"/>
        <v>0</v>
      </c>
      <c r="T18" s="282">
        <f t="shared" si="29"/>
        <v>0</v>
      </c>
      <c r="BR18" s="30"/>
      <c r="BS18" s="30"/>
      <c r="BT18" s="30"/>
      <c r="BU18" s="30"/>
      <c r="BV18" s="30"/>
      <c r="BW18" s="30"/>
      <c r="BX18" s="30"/>
      <c r="BY18" s="30"/>
      <c r="BZ18" s="30"/>
      <c r="CA18" s="30"/>
      <c r="CB18" s="32"/>
    </row>
    <row r="19" spans="2:80" ht="23.25" x14ac:dyDescent="0.35">
      <c r="B19" s="315" t="s">
        <v>182</v>
      </c>
      <c r="C19" s="283"/>
      <c r="D19" s="283"/>
      <c r="E19" s="283"/>
      <c r="F19" s="283">
        <f t="shared" ref="F19:F23" si="30">SUM(K19:T19)</f>
        <v>0</v>
      </c>
      <c r="H19" s="281"/>
      <c r="I19" s="284">
        <f>Registrering!B39</f>
        <v>0</v>
      </c>
      <c r="J19" s="282"/>
      <c r="K19" s="282">
        <f>K18*Registrering!$B$39</f>
        <v>0</v>
      </c>
      <c r="L19" s="282">
        <f>L18*Registrering!$B$39</f>
        <v>0</v>
      </c>
      <c r="M19" s="282">
        <f>M18*Registrering!$B$39</f>
        <v>0</v>
      </c>
      <c r="N19" s="282">
        <f>N18*Registrering!$B$39</f>
        <v>0</v>
      </c>
      <c r="O19" s="282">
        <f>O18*Registrering!$B$39</f>
        <v>0</v>
      </c>
      <c r="P19" s="282">
        <f>P18*Registrering!$B$39</f>
        <v>0</v>
      </c>
      <c r="Q19" s="282">
        <f>Q18*Registrering!$B$39</f>
        <v>0</v>
      </c>
      <c r="R19" s="282">
        <f>R18*Registrering!$B$39</f>
        <v>0</v>
      </c>
      <c r="S19" s="282">
        <f>S18*Registrering!$B$39</f>
        <v>0</v>
      </c>
      <c r="T19" s="282">
        <f>T18*Registrering!$B$39</f>
        <v>0</v>
      </c>
      <c r="AR19" s="22" t="s">
        <v>183</v>
      </c>
      <c r="AS19" s="30">
        <f t="shared" ref="AS19:BB19" si="31">AS7+AS16+BD7</f>
        <v>0</v>
      </c>
      <c r="AT19" s="30">
        <f t="shared" si="31"/>
        <v>0</v>
      </c>
      <c r="AU19" s="30">
        <f t="shared" si="31"/>
        <v>0</v>
      </c>
      <c r="AV19" s="30">
        <f t="shared" si="31"/>
        <v>0</v>
      </c>
      <c r="AW19" s="30">
        <f t="shared" si="31"/>
        <v>0</v>
      </c>
      <c r="AX19" s="30">
        <f t="shared" si="31"/>
        <v>0</v>
      </c>
      <c r="AY19" s="30">
        <f t="shared" si="31"/>
        <v>0</v>
      </c>
      <c r="AZ19" s="30">
        <f t="shared" si="31"/>
        <v>0</v>
      </c>
      <c r="BA19" s="30">
        <f t="shared" si="31"/>
        <v>0</v>
      </c>
      <c r="BB19" s="30">
        <f t="shared" si="31"/>
        <v>0</v>
      </c>
      <c r="BC19" s="30">
        <f>SUM(AS19:BB19)</f>
        <v>0</v>
      </c>
      <c r="BQ19" s="22"/>
      <c r="BR19" s="22">
        <f>BD5*1.03</f>
        <v>0</v>
      </c>
      <c r="CB19" s="32"/>
    </row>
    <row r="20" spans="2:80" ht="23.25" x14ac:dyDescent="0.35">
      <c r="B20" s="315" t="s">
        <v>184</v>
      </c>
      <c r="C20" s="283"/>
      <c r="D20" s="283"/>
      <c r="E20" s="283"/>
      <c r="F20" s="283">
        <f t="shared" si="30"/>
        <v>0</v>
      </c>
      <c r="H20" s="281"/>
      <c r="I20" s="284">
        <f>Registrering!B40</f>
        <v>0</v>
      </c>
      <c r="J20" s="282"/>
      <c r="K20" s="282">
        <f>(K18+K19)*Registrering!$B$40</f>
        <v>0</v>
      </c>
      <c r="L20" s="282">
        <f>(L18+L19)*Registrering!$B$40</f>
        <v>0</v>
      </c>
      <c r="M20" s="282">
        <f>(M18+M19)*Registrering!$B$40</f>
        <v>0</v>
      </c>
      <c r="N20" s="282">
        <f>(N18+N19)*Registrering!$B$40</f>
        <v>0</v>
      </c>
      <c r="O20" s="282">
        <f>(O18+O19)*Registrering!$B$40</f>
        <v>0</v>
      </c>
      <c r="P20" s="282">
        <f>(P18+P19)*Registrering!$B$40</f>
        <v>0</v>
      </c>
      <c r="Q20" s="282">
        <f>(Q18+Q19)*Registrering!$B$40</f>
        <v>0</v>
      </c>
      <c r="R20" s="282">
        <f>(R18+R19)*Registrering!$B$40</f>
        <v>0</v>
      </c>
      <c r="S20" s="282">
        <f>(S18+S19)*Registrering!$B$40</f>
        <v>0</v>
      </c>
      <c r="T20" s="282">
        <f>(T18+T19)*Registrering!$B$40</f>
        <v>0</v>
      </c>
      <c r="AR20" s="22" t="s">
        <v>17</v>
      </c>
      <c r="AS20" s="22">
        <f>[2]Finansiering!C10</f>
        <v>0</v>
      </c>
      <c r="AT20" s="22">
        <f>[2]Finansiering!D10</f>
        <v>0</v>
      </c>
      <c r="AU20" s="22">
        <f>[2]Finansiering!E10</f>
        <v>0</v>
      </c>
      <c r="AV20" s="22">
        <f>[2]Finansiering!F10</f>
        <v>0</v>
      </c>
      <c r="AW20" s="22">
        <f>[2]Finansiering!G10</f>
        <v>0</v>
      </c>
      <c r="AX20" s="22">
        <f>[2]Finansiering!H10</f>
        <v>0</v>
      </c>
      <c r="AY20" s="22">
        <f>[2]Finansiering!I10</f>
        <v>0</v>
      </c>
      <c r="AZ20" s="22">
        <f>[2]Finansiering!J10</f>
        <v>0</v>
      </c>
      <c r="BA20" s="22">
        <f>[2]Finansiering!K10</f>
        <v>0</v>
      </c>
      <c r="BB20" s="22">
        <f>[2]Finansiering!L10</f>
        <v>0</v>
      </c>
      <c r="BC20" s="30">
        <f>SUM(AS20:BB20)</f>
        <v>0</v>
      </c>
      <c r="BR20" s="32"/>
      <c r="BS20" s="32"/>
    </row>
    <row r="21" spans="2:80" ht="23.25" x14ac:dyDescent="0.35">
      <c r="B21" s="314" t="s">
        <v>185</v>
      </c>
      <c r="C21" s="283"/>
      <c r="D21" s="283"/>
      <c r="E21" s="283"/>
      <c r="F21" s="283">
        <f t="shared" si="30"/>
        <v>0</v>
      </c>
      <c r="H21" s="281"/>
      <c r="I21" s="281"/>
      <c r="J21" s="282"/>
      <c r="K21" s="282">
        <f>SUM(K18:K20)</f>
        <v>0</v>
      </c>
      <c r="L21" s="282">
        <f t="shared" ref="L21:T21" si="32">SUM(L18:L20)</f>
        <v>0</v>
      </c>
      <c r="M21" s="282">
        <f t="shared" si="32"/>
        <v>0</v>
      </c>
      <c r="N21" s="282">
        <f t="shared" si="32"/>
        <v>0</v>
      </c>
      <c r="O21" s="282">
        <f t="shared" si="32"/>
        <v>0</v>
      </c>
      <c r="P21" s="282">
        <f t="shared" si="32"/>
        <v>0</v>
      </c>
      <c r="Q21" s="282">
        <f t="shared" si="32"/>
        <v>0</v>
      </c>
      <c r="R21" s="282">
        <f t="shared" si="32"/>
        <v>0</v>
      </c>
      <c r="S21" s="282">
        <f t="shared" si="32"/>
        <v>0</v>
      </c>
      <c r="T21" s="282">
        <f t="shared" si="32"/>
        <v>0</v>
      </c>
      <c r="AR21" s="22" t="s">
        <v>18</v>
      </c>
      <c r="AS21" s="32">
        <f>-IF($J$18="Sats pr årsverk",#REF!+#REF!+#REF!,AS20+AS19)</f>
        <v>0</v>
      </c>
      <c r="AT21" s="32">
        <f>-IF($J$18="Sats pr årsverk",#REF!+#REF!+#REF!,AT20+AT19)</f>
        <v>0</v>
      </c>
      <c r="AU21" s="32">
        <f>-IF($J$18="Sats pr årsverk",#REF!+#REF!+#REF!,AU20+AU19)</f>
        <v>0</v>
      </c>
      <c r="AV21" s="32">
        <f>-IF($J$18="Sats pr årsverk",#REF!+#REF!+#REF!,AV20+AV19)</f>
        <v>0</v>
      </c>
      <c r="AW21" s="32">
        <f>-IF($J$18="Sats pr årsverk",#REF!+#REF!+#REF!,AW20+AW19)</f>
        <v>0</v>
      </c>
      <c r="AX21" s="32">
        <f>-IF($J$18="Sats pr årsverk",#REF!+#REF!+#REF!,AX20+AX19)</f>
        <v>0</v>
      </c>
      <c r="AY21" s="32">
        <f>-IF($J$18="Sats pr årsverk",#REF!+#REF!+#REF!,AY20+AY19)</f>
        <v>0</v>
      </c>
      <c r="AZ21" s="32">
        <f>-IF($J$18="Sats pr årsverk",#REF!+#REF!+#REF!,AZ20+AZ19)</f>
        <v>0</v>
      </c>
      <c r="BA21" s="32">
        <f>-IF($J$18="Sats pr årsverk",#REF!+#REF!+#REF!,BA20+BA19)</f>
        <v>0</v>
      </c>
      <c r="BB21" s="32">
        <f>-IF($J$18="Sats pr årsverk",#REF!+#REF!+#REF!,BB20+BB19)</f>
        <v>0</v>
      </c>
      <c r="BC21" s="30">
        <f>SUM(AS21:BB21)</f>
        <v>0</v>
      </c>
    </row>
    <row r="22" spans="2:80" ht="23.25" x14ac:dyDescent="0.35">
      <c r="B22" s="315" t="s">
        <v>41</v>
      </c>
      <c r="C22" s="283"/>
      <c r="D22" s="283"/>
      <c r="E22" s="283"/>
      <c r="F22" s="283">
        <f t="shared" si="30"/>
        <v>0</v>
      </c>
      <c r="H22" s="281"/>
      <c r="I22" s="284">
        <f>Registrering!B41</f>
        <v>0</v>
      </c>
      <c r="J22" s="282"/>
      <c r="K22" s="282">
        <f>K21*Registrering!$B$41</f>
        <v>0</v>
      </c>
      <c r="L22" s="282">
        <f>L21*Registrering!$B$41</f>
        <v>0</v>
      </c>
      <c r="M22" s="282">
        <f>M21*Registrering!$B$41</f>
        <v>0</v>
      </c>
      <c r="N22" s="282">
        <f>N21*Registrering!$B$41</f>
        <v>0</v>
      </c>
      <c r="O22" s="282">
        <f>O21*Registrering!$B$41</f>
        <v>0</v>
      </c>
      <c r="P22" s="282">
        <f>P21*Registrering!$B$41</f>
        <v>0</v>
      </c>
      <c r="Q22" s="282">
        <f>Q21*Registrering!$B$41</f>
        <v>0</v>
      </c>
      <c r="R22" s="282">
        <f>R21*Registrering!$B$41</f>
        <v>0</v>
      </c>
      <c r="S22" s="282">
        <f>S21*Registrering!$B$41</f>
        <v>0</v>
      </c>
      <c r="T22" s="282">
        <f>T21*Registrering!$B$41</f>
        <v>0</v>
      </c>
      <c r="BC22" s="262"/>
      <c r="BD22" s="364"/>
      <c r="BE22" s="364"/>
      <c r="BF22" s="364"/>
      <c r="BG22" s="364"/>
      <c r="BH22" s="364"/>
      <c r="BI22" s="364"/>
      <c r="BJ22" s="364"/>
      <c r="BK22" s="364"/>
      <c r="BL22" s="364"/>
      <c r="BM22" s="364"/>
      <c r="BN22" s="365"/>
    </row>
    <row r="23" spans="2:80" ht="23.25" x14ac:dyDescent="0.35">
      <c r="B23" s="316" t="s">
        <v>186</v>
      </c>
      <c r="C23" s="283"/>
      <c r="D23" s="283"/>
      <c r="E23" s="283"/>
      <c r="F23" s="283">
        <f t="shared" si="30"/>
        <v>0</v>
      </c>
      <c r="H23" s="285"/>
      <c r="I23" s="284"/>
      <c r="J23" s="282"/>
      <c r="K23" s="282">
        <f>K21+K22</f>
        <v>0</v>
      </c>
      <c r="L23" s="282">
        <f t="shared" ref="L23:T23" si="33">L21+L22</f>
        <v>0</v>
      </c>
      <c r="M23" s="282">
        <f t="shared" si="33"/>
        <v>0</v>
      </c>
      <c r="N23" s="282">
        <f t="shared" si="33"/>
        <v>0</v>
      </c>
      <c r="O23" s="282">
        <f t="shared" si="33"/>
        <v>0</v>
      </c>
      <c r="P23" s="282">
        <f t="shared" si="33"/>
        <v>0</v>
      </c>
      <c r="Q23" s="282">
        <f t="shared" si="33"/>
        <v>0</v>
      </c>
      <c r="R23" s="282">
        <f t="shared" si="33"/>
        <v>0</v>
      </c>
      <c r="S23" s="282">
        <f t="shared" si="33"/>
        <v>0</v>
      </c>
      <c r="T23" s="282">
        <f t="shared" si="33"/>
        <v>0</v>
      </c>
      <c r="BC23" s="262"/>
      <c r="BD23" s="262"/>
      <c r="BE23" s="262"/>
    </row>
    <row r="24" spans="2:80" ht="21" x14ac:dyDescent="0.35">
      <c r="K24" s="29"/>
      <c r="BB24" s="45"/>
      <c r="BC24" s="211"/>
      <c r="BD24" s="212"/>
      <c r="BE24" s="212"/>
      <c r="BF24" s="212"/>
      <c r="BG24" s="212"/>
      <c r="BH24" s="212"/>
      <c r="BI24" s="212"/>
      <c r="BJ24" s="212"/>
      <c r="BK24" s="212"/>
      <c r="BL24" s="212"/>
      <c r="BM24" s="212"/>
    </row>
    <row r="25" spans="2:80" ht="15.75" x14ac:dyDescent="0.25">
      <c r="B25" s="609"/>
      <c r="H25" s="32"/>
      <c r="J25" s="22" t="s">
        <v>155</v>
      </c>
      <c r="K25" s="272" t="str">
        <f>IFERROR((BN7/BC7),"")</f>
        <v/>
      </c>
      <c r="T25" s="32"/>
      <c r="BB25" s="250"/>
      <c r="BC25" s="215"/>
      <c r="BD25" s="258"/>
      <c r="BE25" s="258"/>
      <c r="BF25" s="258"/>
      <c r="BG25" s="258"/>
      <c r="BH25" s="258"/>
      <c r="BI25" s="258"/>
      <c r="BJ25" s="258"/>
      <c r="BK25" s="258"/>
      <c r="BL25" s="258"/>
      <c r="BM25" s="258"/>
      <c r="BN25" s="260"/>
      <c r="BQ25" s="280"/>
    </row>
    <row r="26" spans="2:80" ht="15.75" x14ac:dyDescent="0.25">
      <c r="B26" s="609"/>
      <c r="C26" s="279"/>
      <c r="J26" s="610" t="s">
        <v>187</v>
      </c>
      <c r="K26" s="270">
        <f>'Intern budsjett oppdrag'!M18</f>
        <v>0</v>
      </c>
      <c r="T26" s="32"/>
      <c r="BB26" s="45"/>
      <c r="BD26" s="313"/>
      <c r="BE26" s="313"/>
      <c r="BF26" s="313"/>
      <c r="BG26" s="313"/>
      <c r="BH26" s="313"/>
      <c r="BI26" s="313"/>
      <c r="BJ26" s="313"/>
      <c r="BK26" s="313"/>
      <c r="BL26" s="313"/>
      <c r="BM26" s="313"/>
      <c r="BN26" s="262"/>
      <c r="BQ26" s="280"/>
    </row>
    <row r="27" spans="2:80" ht="15.75" x14ac:dyDescent="0.25">
      <c r="K27" s="608"/>
      <c r="BB27" s="45"/>
      <c r="BD27" s="212"/>
      <c r="BE27" s="212"/>
      <c r="BF27" s="212"/>
      <c r="BG27" s="212"/>
      <c r="BH27" s="212"/>
      <c r="BI27" s="212"/>
      <c r="BJ27" s="212"/>
      <c r="BK27" s="212"/>
      <c r="BL27" s="212"/>
      <c r="BM27" s="212"/>
      <c r="BN27" s="262"/>
      <c r="BQ27" s="280"/>
    </row>
    <row r="28" spans="2:80" ht="15.75" x14ac:dyDescent="0.25">
      <c r="B28" s="609"/>
      <c r="I28" s="263"/>
      <c r="K28" s="270">
        <f>K26-K27</f>
        <v>0</v>
      </c>
      <c r="BB28" s="250"/>
      <c r="BC28" s="89"/>
      <c r="BD28" s="252"/>
      <c r="BE28" s="252"/>
      <c r="BF28" s="252"/>
      <c r="BG28" s="252"/>
      <c r="BH28" s="252"/>
      <c r="BI28" s="252"/>
      <c r="BJ28" s="252"/>
      <c r="BK28" s="252"/>
      <c r="BL28" s="252"/>
      <c r="BM28" s="252"/>
      <c r="BN28" s="260"/>
      <c r="BQ28" s="280"/>
    </row>
    <row r="29" spans="2:80" ht="15.75" x14ac:dyDescent="0.25">
      <c r="BB29" s="45"/>
      <c r="BD29" s="311"/>
      <c r="BE29" s="311"/>
      <c r="BF29" s="311"/>
      <c r="BG29" s="311"/>
      <c r="BH29" s="311"/>
      <c r="BI29" s="311"/>
      <c r="BJ29" s="311"/>
      <c r="BK29" s="311"/>
      <c r="BL29" s="311"/>
      <c r="BM29" s="311"/>
      <c r="BN29" s="260"/>
      <c r="BQ29" s="280"/>
    </row>
    <row r="30" spans="2:80" ht="15" x14ac:dyDescent="0.25">
      <c r="BB30" s="21"/>
      <c r="BC30" s="45"/>
      <c r="BD30" s="222"/>
      <c r="BE30" s="222"/>
      <c r="BF30" s="222"/>
      <c r="BG30" s="222"/>
      <c r="BH30" s="222"/>
      <c r="BI30" s="222"/>
      <c r="BJ30" s="222"/>
      <c r="BK30" s="222"/>
      <c r="BL30" s="222"/>
      <c r="BM30" s="222"/>
      <c r="BQ30" s="280"/>
    </row>
    <row r="31" spans="2:80" x14ac:dyDescent="0.2">
      <c r="D31" s="32"/>
      <c r="BB31" s="21"/>
      <c r="BQ31" s="280"/>
    </row>
    <row r="32" spans="2:80" x14ac:dyDescent="0.2">
      <c r="D32" s="32"/>
      <c r="BQ32" s="280"/>
    </row>
    <row r="33" spans="4:65" x14ac:dyDescent="0.2">
      <c r="D33" s="277"/>
    </row>
    <row r="34" spans="4:65" x14ac:dyDescent="0.2">
      <c r="BD34" s="30"/>
      <c r="BE34" s="30"/>
      <c r="BF34" s="30"/>
      <c r="BG34" s="30"/>
      <c r="BH34" s="30"/>
      <c r="BI34" s="30"/>
      <c r="BJ34" s="30"/>
      <c r="BK34" s="30"/>
      <c r="BL34" s="30"/>
      <c r="BM34" s="30"/>
    </row>
    <row r="35" spans="4:65" x14ac:dyDescent="0.2">
      <c r="BD35" s="110"/>
      <c r="BE35" s="110"/>
      <c r="BF35" s="110"/>
      <c r="BG35" s="110"/>
      <c r="BH35" s="110"/>
      <c r="BI35" s="110"/>
      <c r="BJ35" s="110"/>
      <c r="BK35" s="110"/>
      <c r="BL35" s="110"/>
      <c r="BM35" s="110"/>
    </row>
    <row r="36" spans="4:65" x14ac:dyDescent="0.2">
      <c r="BD36" s="366"/>
      <c r="BE36" s="367"/>
      <c r="BF36" s="367"/>
      <c r="BG36" s="367"/>
      <c r="BH36" s="367"/>
      <c r="BI36" s="367"/>
      <c r="BJ36" s="367"/>
      <c r="BK36" s="367"/>
      <c r="BL36" s="367"/>
      <c r="BM36" s="367"/>
    </row>
    <row r="39" spans="4:65" x14ac:dyDescent="0.2">
      <c r="BD39" s="32"/>
    </row>
  </sheetData>
  <sheetProtection algorithmName="SHA-512" hashValue="AhrHZMqWn9EY0DiVzbJVExfzcAdHpLDAM8iWKDFgnQTQVwNlmTJDn/mVdzxYp4tyqzDnQ0kFOL9NDHiBt8kxlA==" saltValue="H+T0B3fOHNfn9+DLDXVtrw==" spinCount="100000" sheet="1" objects="1" scenarios="1" formatCells="0" formatColumns="0" formatRows="0"/>
  <conditionalFormatting sqref="B2:B16 J3:J6">
    <cfRule type="expression" dxfId="181" priority="7" stopIfTrue="1">
      <formula>#REF!="NEI"</formula>
    </cfRule>
  </conditionalFormatting>
  <conditionalFormatting sqref="B26">
    <cfRule type="expression" dxfId="180" priority="1228">
      <formula>#REF!="Andel"</formula>
    </cfRule>
  </conditionalFormatting>
  <conditionalFormatting sqref="B28">
    <cfRule type="expression" dxfId="179" priority="1223">
      <formula>#REF!="Andel"</formula>
    </cfRule>
  </conditionalFormatting>
  <conditionalFormatting sqref="B18:F23">
    <cfRule type="expression" dxfId="178" priority="1146" stopIfTrue="1">
      <formula>#REF!="NEI"</formula>
    </cfRule>
  </conditionalFormatting>
  <conditionalFormatting sqref="C1">
    <cfRule type="expression" dxfId="177" priority="1156" stopIfTrue="1">
      <formula>#REF!="NEI"</formula>
    </cfRule>
  </conditionalFormatting>
  <conditionalFormatting sqref="C5:D6">
    <cfRule type="expression" dxfId="176" priority="1" stopIfTrue="1">
      <formula>#REF!="NEI"</formula>
    </cfRule>
  </conditionalFormatting>
  <conditionalFormatting sqref="C7:F7">
    <cfRule type="expression" dxfId="175" priority="1169" stopIfTrue="1">
      <formula>#REF!="NEI"</formula>
    </cfRule>
  </conditionalFormatting>
  <conditionalFormatting sqref="C9:F9">
    <cfRule type="expression" dxfId="174" priority="1151" stopIfTrue="1">
      <formula>#REF!="NEI"</formula>
    </cfRule>
  </conditionalFormatting>
  <conditionalFormatting sqref="C14:F16">
    <cfRule type="expression" dxfId="173" priority="1153" stopIfTrue="1">
      <formula>#REF!="NEI"</formula>
    </cfRule>
  </conditionalFormatting>
  <conditionalFormatting sqref="C3:I3">
    <cfRule type="expression" dxfId="172" priority="1154" stopIfTrue="1">
      <formula>#REF!="NEI"</formula>
    </cfRule>
  </conditionalFormatting>
  <conditionalFormatting sqref="D10:F13">
    <cfRule type="expression" dxfId="171" priority="946" stopIfTrue="1">
      <formula>#REF!="NEI"</formula>
    </cfRule>
  </conditionalFormatting>
  <conditionalFormatting sqref="F5:G5">
    <cfRule type="expression" dxfId="170" priority="1157" stopIfTrue="1">
      <formula>#REF!="NEI"</formula>
    </cfRule>
  </conditionalFormatting>
  <conditionalFormatting sqref="F6:I6">
    <cfRule type="expression" dxfId="169" priority="2" stopIfTrue="1">
      <formula>#REF!="NEI"</formula>
    </cfRule>
  </conditionalFormatting>
  <conditionalFormatting sqref="H4:I5">
    <cfRule type="expression" dxfId="168" priority="1217" stopIfTrue="1">
      <formula>#REF!="NEI"</formula>
    </cfRule>
  </conditionalFormatting>
  <conditionalFormatting sqref="H10:I15">
    <cfRule type="expression" dxfId="167" priority="945" stopIfTrue="1">
      <formula>#REF!="NEI"</formula>
    </cfRule>
  </conditionalFormatting>
  <conditionalFormatting sqref="H8:J9">
    <cfRule type="expression" dxfId="166" priority="1230" stopIfTrue="1">
      <formula>#REF!="NEI"</formula>
    </cfRule>
  </conditionalFormatting>
  <conditionalFormatting sqref="H16:T16">
    <cfRule type="expression" dxfId="165" priority="1244" stopIfTrue="1">
      <formula>#REF!="NEI"</formula>
    </cfRule>
  </conditionalFormatting>
  <conditionalFormatting sqref="H18:T23">
    <cfRule type="expression" dxfId="164" priority="1189" stopIfTrue="1">
      <formula>#REF!="NEI"</formula>
    </cfRule>
  </conditionalFormatting>
  <conditionalFormatting sqref="J1 H2:K2 H7:T7">
    <cfRule type="expression" dxfId="163" priority="1261" stopIfTrue="1">
      <formula>#REF!="NEI"</formula>
    </cfRule>
  </conditionalFormatting>
  <conditionalFormatting sqref="K8">
    <cfRule type="expression" dxfId="162" priority="1254" stopIfTrue="1">
      <formula>#REF!="NEI"</formula>
    </cfRule>
  </conditionalFormatting>
  <conditionalFormatting sqref="K24">
    <cfRule type="expression" dxfId="161" priority="1224" stopIfTrue="1">
      <formula>#REF!="NEI"</formula>
    </cfRule>
  </conditionalFormatting>
  <conditionalFormatting sqref="K26:K28">
    <cfRule type="expression" dxfId="160" priority="1209" stopIfTrue="1">
      <formula>#REF!="NEI"</formula>
    </cfRule>
  </conditionalFormatting>
  <conditionalFormatting sqref="K3:T3">
    <cfRule type="expression" dxfId="159" priority="1242" stopIfTrue="1">
      <formula>#REF!="NEI"</formula>
    </cfRule>
  </conditionalFormatting>
  <conditionalFormatting sqref="K4:T6">
    <cfRule type="expression" dxfId="158" priority="8">
      <formula>#REF!="Finansieringsandel"</formula>
    </cfRule>
  </conditionalFormatting>
  <conditionalFormatting sqref="K9:T9">
    <cfRule type="expression" dxfId="157" priority="1225" stopIfTrue="1">
      <formula>#REF!="NEI"</formula>
    </cfRule>
  </conditionalFormatting>
  <conditionalFormatting sqref="AS3:BB3">
    <cfRule type="expression" dxfId="156" priority="1251" stopIfTrue="1">
      <formula>#REF!="NEI"</formula>
    </cfRule>
  </conditionalFormatting>
  <conditionalFormatting sqref="AS7:BB7">
    <cfRule type="expression" dxfId="155" priority="1250" stopIfTrue="1">
      <formula>#REF!="NEI"</formula>
    </cfRule>
  </conditionalFormatting>
  <conditionalFormatting sqref="AS9:BB9">
    <cfRule type="expression" dxfId="154" priority="1234" stopIfTrue="1">
      <formula>#REF!="NEI"</formula>
    </cfRule>
  </conditionalFormatting>
  <conditionalFormatting sqref="AS16:BB16">
    <cfRule type="expression" dxfId="153" priority="1235" stopIfTrue="1">
      <formula>#REF!="NEI"</formula>
    </cfRule>
  </conditionalFormatting>
  <conditionalFormatting sqref="BC24:BC25">
    <cfRule type="expression" dxfId="152" priority="1221" stopIfTrue="1">
      <formula>#REF!="NEI"</formula>
    </cfRule>
  </conditionalFormatting>
  <conditionalFormatting sqref="BD3:BM3">
    <cfRule type="expression" dxfId="151" priority="1252" stopIfTrue="1">
      <formula>#REF!="NEI"</formula>
    </cfRule>
  </conditionalFormatting>
  <conditionalFormatting sqref="BD7:BM7">
    <cfRule type="expression" dxfId="150" priority="1253" stopIfTrue="1">
      <formula>#REF!="NEI"</formula>
    </cfRule>
  </conditionalFormatting>
  <conditionalFormatting sqref="BQ25:BQ32">
    <cfRule type="expression" dxfId="149" priority="1226" stopIfTrue="1">
      <formula>#REF!="NEI"</formula>
    </cfRule>
  </conditionalFormatting>
  <conditionalFormatting sqref="BR1:BZ3 K14:T15">
    <cfRule type="expression" dxfId="148" priority="1258" stopIfTrue="1">
      <formula>#REF!="NEI"</formula>
    </cfRule>
  </conditionalFormatting>
  <conditionalFormatting sqref="CA3:CB7">
    <cfRule type="expression" dxfId="147" priority="1237" stopIfTrue="1">
      <formula>#REF!="NEI"</formula>
    </cfRule>
  </conditionalFormatting>
  <dataValidations count="1">
    <dataValidation type="list" allowBlank="1" showInputMessage="1" showErrorMessage="1" sqref="B10:B13" xr:uid="{00000000-0002-0000-0400-000000000000}">
      <formula1>"Lab./feltundersøkelser,Reiser/konferanser/mv.,Andre driftskostnader,Innkjøp av FoU-tjenester,Investeringer (utstyr)"</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3189" r:id="rId3" name="Button 5">
              <controlPr defaultSize="0" print="0" autoFill="0" autoPict="0" macro="[0]!LeggTilProsjAnsatte">
                <anchor moveWithCells="1" sizeWithCells="1">
                  <from>
                    <xdr:col>0</xdr:col>
                    <xdr:colOff>95250</xdr:colOff>
                    <xdr:row>2</xdr:row>
                    <xdr:rowOff>419100</xdr:rowOff>
                  </from>
                  <to>
                    <xdr:col>0</xdr:col>
                    <xdr:colOff>400050</xdr:colOff>
                    <xdr:row>2</xdr:row>
                    <xdr:rowOff>523875</xdr:rowOff>
                  </to>
                </anchor>
              </controlPr>
            </control>
          </mc:Choice>
        </mc:AlternateContent>
        <mc:AlternateContent xmlns:mc="http://schemas.openxmlformats.org/markup-compatibility/2006">
          <mc:Choice Requires="x14">
            <control shapeId="93190" r:id="rId4" name="Button 6">
              <controlPr defaultSize="0" print="0" autoFill="0" autoPict="0" macro="[0]!FjernProsjAnsatte">
                <anchor moveWithCells="1" sizeWithCells="1">
                  <from>
                    <xdr:col>0</xdr:col>
                    <xdr:colOff>523875</xdr:colOff>
                    <xdr:row>2</xdr:row>
                    <xdr:rowOff>409575</xdr:rowOff>
                  </from>
                  <to>
                    <xdr:col>0</xdr:col>
                    <xdr:colOff>828675</xdr:colOff>
                    <xdr:row>2</xdr:row>
                    <xdr:rowOff>514350</xdr:rowOff>
                  </to>
                </anchor>
              </controlPr>
            </control>
          </mc:Choice>
        </mc:AlternateContent>
        <mc:AlternateContent xmlns:mc="http://schemas.openxmlformats.org/markup-compatibility/2006">
          <mc:Choice Requires="x14">
            <control shapeId="93193" r:id="rId5" name="Button 9">
              <controlPr defaultSize="0" print="0" autoFill="0" autoPict="0" macro="[0]!LeggTilProsjDrift">
                <anchor moveWithCells="1" sizeWithCells="1">
                  <from>
                    <xdr:col>0</xdr:col>
                    <xdr:colOff>85725</xdr:colOff>
                    <xdr:row>7</xdr:row>
                    <xdr:rowOff>95250</xdr:rowOff>
                  </from>
                  <to>
                    <xdr:col>0</xdr:col>
                    <xdr:colOff>390525</xdr:colOff>
                    <xdr:row>7</xdr:row>
                    <xdr:rowOff>200025</xdr:rowOff>
                  </to>
                </anchor>
              </controlPr>
            </control>
          </mc:Choice>
        </mc:AlternateContent>
        <mc:AlternateContent xmlns:mc="http://schemas.openxmlformats.org/markup-compatibility/2006">
          <mc:Choice Requires="x14">
            <control shapeId="93194" r:id="rId6" name="Button 10">
              <controlPr defaultSize="0" print="0" autoFill="0" autoPict="0" macro="[0]!FjernProsjDrift">
                <anchor moveWithCells="1" sizeWithCells="1">
                  <from>
                    <xdr:col>0</xdr:col>
                    <xdr:colOff>476250</xdr:colOff>
                    <xdr:row>7</xdr:row>
                    <xdr:rowOff>95250</xdr:rowOff>
                  </from>
                  <to>
                    <xdr:col>0</xdr:col>
                    <xdr:colOff>781050</xdr:colOff>
                    <xdr:row>7</xdr:row>
                    <xdr:rowOff>200025</xdr:rowOff>
                  </to>
                </anchor>
              </controlPr>
            </control>
          </mc:Choice>
        </mc:AlternateContent>
        <mc:AlternateContent xmlns:mc="http://schemas.openxmlformats.org/markup-compatibility/2006">
          <mc:Choice Requires="x14">
            <control shapeId="93197" r:id="rId7" name="Button 13">
              <controlPr defaultSize="0" print="0" autoFill="0" autoPict="0" macro="[0]!FemAar3">
                <anchor moveWithCells="1" sizeWithCells="1">
                  <from>
                    <xdr:col>9</xdr:col>
                    <xdr:colOff>9525</xdr:colOff>
                    <xdr:row>0</xdr:row>
                    <xdr:rowOff>85725</xdr:rowOff>
                  </from>
                  <to>
                    <xdr:col>9</xdr:col>
                    <xdr:colOff>1000125</xdr:colOff>
                    <xdr:row>1</xdr:row>
                    <xdr:rowOff>152400</xdr:rowOff>
                  </to>
                </anchor>
              </controlPr>
            </control>
          </mc:Choice>
        </mc:AlternateContent>
        <mc:AlternateContent xmlns:mc="http://schemas.openxmlformats.org/markup-compatibility/2006">
          <mc:Choice Requires="x14">
            <control shapeId="93198" r:id="rId8" name="Button 14">
              <controlPr defaultSize="0" print="0" autoFill="0" autoPict="0" macro="[0]!TiAar4">
                <anchor moveWithCells="1" sizeWithCells="1">
                  <from>
                    <xdr:col>9</xdr:col>
                    <xdr:colOff>1133475</xdr:colOff>
                    <xdr:row>0</xdr:row>
                    <xdr:rowOff>85725</xdr:rowOff>
                  </from>
                  <to>
                    <xdr:col>9</xdr:col>
                    <xdr:colOff>2143125</xdr:colOff>
                    <xdr:row>1</xdr:row>
                    <xdr:rowOff>152400</xdr:rowOff>
                  </to>
                </anchor>
              </controlPr>
            </control>
          </mc:Choice>
        </mc:AlternateContent>
        <mc:AlternateContent xmlns:mc="http://schemas.openxmlformats.org/markup-compatibility/2006">
          <mc:Choice Requires="x14">
            <control shapeId="93200" r:id="rId9" name="Button 16">
              <controlPr defaultSize="0" print="0" autoFill="0" autoPict="0" macro="[0]!EtAar2">
                <anchor moveWithCells="1" sizeWithCells="1">
                  <from>
                    <xdr:col>7</xdr:col>
                    <xdr:colOff>762000</xdr:colOff>
                    <xdr:row>0</xdr:row>
                    <xdr:rowOff>85725</xdr:rowOff>
                  </from>
                  <to>
                    <xdr:col>8</xdr:col>
                    <xdr:colOff>428625</xdr:colOff>
                    <xdr:row>1</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1000000}">
          <x14:formula1>
            <xm:f>Tabeller!$Y$15:$Y$16</xm:f>
          </x14:formula1>
          <xm:sqref>H4:H6</xm:sqref>
        </x14:dataValidation>
        <x14:dataValidation type="list" allowBlank="1" showInputMessage="1" showErrorMessage="1" prompt="Feltet må fylles inn!" xr:uid="{00000000-0002-0000-0400-000002000000}">
          <x14:formula1>
            <xm:f>Tabeller!$G$68:$G$76</xm:f>
          </x14:formula1>
          <xm:sqref>B4:B6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tabColor rgb="FF00B050"/>
    <pageSetUpPr fitToPage="1"/>
  </sheetPr>
  <dimension ref="B1:CB50"/>
  <sheetViews>
    <sheetView showGridLines="0" zoomScale="115" zoomScaleNormal="115" zoomScalePageLayoutView="85" workbookViewId="0">
      <selection activeCell="F5" sqref="F5"/>
    </sheetView>
  </sheetViews>
  <sheetFormatPr baseColWidth="10" defaultColWidth="9.140625" defaultRowHeight="12.75" x14ac:dyDescent="0.2"/>
  <cols>
    <col min="1" max="1" width="12.28515625" style="150" customWidth="1"/>
    <col min="2" max="2" width="48" style="150" customWidth="1"/>
    <col min="3" max="3" width="42" style="150" customWidth="1"/>
    <col min="4" max="4" width="12.42578125" style="150" customWidth="1"/>
    <col min="5" max="5" width="35.140625" style="150" customWidth="1"/>
    <col min="6" max="6" width="21.140625" style="150" customWidth="1"/>
    <col min="7" max="7" width="22.7109375" style="150" hidden="1" customWidth="1"/>
    <col min="8" max="8" width="21.85546875" style="150" hidden="1" customWidth="1"/>
    <col min="9" max="9" width="19.85546875" style="150" hidden="1" customWidth="1"/>
    <col min="10" max="10" width="21.85546875" style="150" hidden="1" customWidth="1"/>
    <col min="11" max="11" width="19.85546875" style="150" hidden="1" customWidth="1"/>
    <col min="12" max="12" width="21.85546875" style="150" hidden="1" customWidth="1"/>
    <col min="13" max="13" width="19.85546875" style="150" hidden="1" customWidth="1"/>
    <col min="14" max="14" width="21.85546875" style="150" hidden="1" customWidth="1"/>
    <col min="15" max="15" width="18.5703125" style="150" hidden="1" customWidth="1"/>
    <col min="16" max="16" width="18.140625" style="150" customWidth="1"/>
    <col min="17" max="17" width="19.140625" style="150" customWidth="1"/>
    <col min="18" max="18" width="19.85546875" style="150" customWidth="1"/>
    <col min="19" max="19" width="20.85546875" style="150" customWidth="1"/>
    <col min="20" max="20" width="15.85546875" style="150" customWidth="1"/>
    <col min="21" max="30" width="14.85546875" style="150" customWidth="1"/>
    <col min="31" max="31" width="18.7109375" style="150" customWidth="1"/>
    <col min="32" max="32" width="12.85546875" style="150" customWidth="1"/>
    <col min="33" max="34" width="11.85546875" style="150" bestFit="1" customWidth="1"/>
    <col min="35" max="35" width="11.5703125" style="150" bestFit="1" customWidth="1"/>
    <col min="36" max="36" width="10" style="150" bestFit="1" customWidth="1"/>
    <col min="37" max="37" width="11" style="150" bestFit="1" customWidth="1"/>
    <col min="38" max="38" width="10" style="150" bestFit="1" customWidth="1"/>
    <col min="39" max="39" width="13.140625" style="150" bestFit="1" customWidth="1"/>
    <col min="40" max="40" width="13.85546875" style="150" bestFit="1" customWidth="1"/>
    <col min="41" max="41" width="11.28515625" style="150" customWidth="1"/>
    <col min="42" max="42" width="11.42578125" style="150" customWidth="1"/>
    <col min="43" max="43" width="10.7109375" style="150" customWidth="1"/>
    <col min="44" max="44" width="16.7109375" style="150" customWidth="1"/>
    <col min="45" max="45" width="37.85546875" style="150" bestFit="1" customWidth="1"/>
    <col min="46" max="51" width="16.28515625" style="150" bestFit="1" customWidth="1"/>
    <col min="52" max="52" width="15.85546875" style="150" bestFit="1" customWidth="1"/>
    <col min="53" max="53" width="15.5703125" style="150" bestFit="1" customWidth="1"/>
    <col min="54" max="54" width="15.85546875" style="150" bestFit="1" customWidth="1"/>
    <col min="55" max="55" width="14.5703125" style="150" customWidth="1"/>
    <col min="56" max="56" width="28.5703125" style="150" bestFit="1" customWidth="1"/>
    <col min="57" max="57" width="14" style="150" bestFit="1" customWidth="1"/>
    <col min="58" max="61" width="14.28515625" style="150" bestFit="1" customWidth="1"/>
    <col min="62" max="63" width="15.140625" style="150" bestFit="1" customWidth="1"/>
    <col min="64" max="65" width="14" style="150" bestFit="1" customWidth="1"/>
    <col min="66" max="66" width="15.28515625" style="150" customWidth="1"/>
    <col min="67" max="67" width="18.7109375" style="150" customWidth="1"/>
    <col min="68" max="68" width="13.28515625" style="150" customWidth="1"/>
    <col min="69" max="69" width="17.85546875" style="181" bestFit="1" customWidth="1"/>
    <col min="70" max="70" width="16.7109375" style="150" customWidth="1"/>
    <col min="71" max="71" width="16" style="150" bestFit="1" customWidth="1"/>
    <col min="72" max="72" width="16.28515625" style="150" bestFit="1" customWidth="1"/>
    <col min="73" max="74" width="15.7109375" style="150" bestFit="1" customWidth="1"/>
    <col min="75" max="75" width="16" style="150" bestFit="1" customWidth="1"/>
    <col min="76" max="76" width="15.7109375" style="150" bestFit="1" customWidth="1"/>
    <col min="77" max="77" width="16" style="150" bestFit="1" customWidth="1"/>
    <col min="78" max="78" width="17" style="150" bestFit="1" customWidth="1"/>
    <col min="79" max="79" width="16" style="150" bestFit="1" customWidth="1"/>
    <col min="80" max="80" width="17.28515625" style="150" bestFit="1" customWidth="1"/>
    <col min="81" max="81" width="10.140625" style="150" customWidth="1"/>
    <col min="82" max="16384" width="9.140625" style="150"/>
  </cols>
  <sheetData>
    <row r="1" spans="2:80" ht="18.75" x14ac:dyDescent="0.3">
      <c r="B1" s="148" t="s">
        <v>56</v>
      </c>
      <c r="C1" s="148"/>
      <c r="D1" s="148">
        <f>IF([3]Registrering!C7="","",[3]Registrering!C7)</f>
        <v>0</v>
      </c>
      <c r="E1" s="149"/>
      <c r="AS1" s="149" t="s">
        <v>57</v>
      </c>
      <c r="BD1" s="149" t="s">
        <v>160</v>
      </c>
      <c r="BQ1" s="312"/>
      <c r="BR1" s="151"/>
      <c r="BS1" s="151"/>
      <c r="BT1" s="151"/>
      <c r="BU1" s="151"/>
      <c r="BV1" s="151"/>
      <c r="BW1" s="151"/>
      <c r="BX1" s="151"/>
      <c r="BY1" s="151"/>
      <c r="BZ1" s="151"/>
    </row>
    <row r="2" spans="2:80" ht="18.75" customHeight="1" x14ac:dyDescent="0.35">
      <c r="B2" s="152"/>
      <c r="C2" s="153"/>
      <c r="D2" s="153"/>
      <c r="E2" s="152"/>
      <c r="F2" s="154" t="s">
        <v>162</v>
      </c>
      <c r="H2" s="153" t="s">
        <v>163</v>
      </c>
      <c r="Q2" s="155" t="s">
        <v>188</v>
      </c>
      <c r="BQ2" s="294"/>
      <c r="BR2" s="156"/>
      <c r="BS2" s="156"/>
      <c r="BT2" s="156"/>
      <c r="BU2" s="156"/>
      <c r="BV2" s="156"/>
      <c r="BW2" s="156"/>
      <c r="BX2" s="156"/>
      <c r="BY2" s="156"/>
      <c r="BZ2" s="156"/>
    </row>
    <row r="3" spans="2:80" s="162" customFormat="1" ht="53.25" customHeight="1" x14ac:dyDescent="0.3">
      <c r="B3" s="157" t="s">
        <v>189</v>
      </c>
      <c r="C3" s="158" t="s">
        <v>190</v>
      </c>
      <c r="D3" s="157" t="s">
        <v>73</v>
      </c>
      <c r="E3" s="157" t="s">
        <v>74</v>
      </c>
      <c r="F3" s="159">
        <f>Tabeller!D1</f>
        <v>2025</v>
      </c>
      <c r="G3" s="159">
        <f>F3+1</f>
        <v>2026</v>
      </c>
      <c r="H3" s="159">
        <f t="shared" ref="H3:O3" si="0">G3+1</f>
        <v>2027</v>
      </c>
      <c r="I3" s="159">
        <f t="shared" si="0"/>
        <v>2028</v>
      </c>
      <c r="J3" s="159">
        <f t="shared" si="0"/>
        <v>2029</v>
      </c>
      <c r="K3" s="159">
        <f t="shared" si="0"/>
        <v>2030</v>
      </c>
      <c r="L3" s="159">
        <f t="shared" si="0"/>
        <v>2031</v>
      </c>
      <c r="M3" s="159">
        <f t="shared" si="0"/>
        <v>2032</v>
      </c>
      <c r="N3" s="159">
        <f t="shared" si="0"/>
        <v>2033</v>
      </c>
      <c r="O3" s="159">
        <f t="shared" si="0"/>
        <v>2034</v>
      </c>
      <c r="P3" s="160" t="s">
        <v>164</v>
      </c>
      <c r="Q3" s="161" t="s">
        <v>165</v>
      </c>
      <c r="R3" s="160" t="s">
        <v>147</v>
      </c>
      <c r="S3" s="160" t="s">
        <v>84</v>
      </c>
      <c r="T3" s="160" t="s">
        <v>166</v>
      </c>
      <c r="AG3" s="309" t="s">
        <v>75</v>
      </c>
      <c r="AH3" s="309" t="s">
        <v>76</v>
      </c>
      <c r="AI3" s="309" t="s">
        <v>77</v>
      </c>
      <c r="AJ3" s="309" t="s">
        <v>78</v>
      </c>
      <c r="AK3" s="309" t="s">
        <v>79</v>
      </c>
      <c r="AL3" s="309" t="s">
        <v>80</v>
      </c>
      <c r="AM3" s="309" t="s">
        <v>81</v>
      </c>
      <c r="AN3" s="309" t="s">
        <v>82</v>
      </c>
      <c r="AO3" s="310" t="s">
        <v>168</v>
      </c>
      <c r="AP3" s="310" t="s">
        <v>169</v>
      </c>
      <c r="AQ3" s="310" t="s">
        <v>170</v>
      </c>
      <c r="AS3" s="163">
        <f t="shared" ref="AS3:BB3" si="1">F3</f>
        <v>2025</v>
      </c>
      <c r="AT3" s="163">
        <f t="shared" si="1"/>
        <v>2026</v>
      </c>
      <c r="AU3" s="163">
        <f t="shared" si="1"/>
        <v>2027</v>
      </c>
      <c r="AV3" s="163">
        <f t="shared" si="1"/>
        <v>2028</v>
      </c>
      <c r="AW3" s="163">
        <f t="shared" si="1"/>
        <v>2029</v>
      </c>
      <c r="AX3" s="163">
        <f t="shared" si="1"/>
        <v>2030</v>
      </c>
      <c r="AY3" s="163">
        <f t="shared" si="1"/>
        <v>2031</v>
      </c>
      <c r="AZ3" s="163">
        <f t="shared" si="1"/>
        <v>2032</v>
      </c>
      <c r="BA3" s="163">
        <f t="shared" si="1"/>
        <v>2033</v>
      </c>
      <c r="BB3" s="163">
        <f t="shared" si="1"/>
        <v>2034</v>
      </c>
      <c r="BC3" s="153" t="s">
        <v>171</v>
      </c>
      <c r="BD3" s="163">
        <f>AS3</f>
        <v>2025</v>
      </c>
      <c r="BE3" s="163">
        <v>2015</v>
      </c>
      <c r="BF3" s="163">
        <f t="shared" ref="BF3:BM3" si="2">AU3</f>
        <v>2027</v>
      </c>
      <c r="BG3" s="163">
        <f t="shared" si="2"/>
        <v>2028</v>
      </c>
      <c r="BH3" s="163">
        <f t="shared" si="2"/>
        <v>2029</v>
      </c>
      <c r="BI3" s="163">
        <f t="shared" si="2"/>
        <v>2030</v>
      </c>
      <c r="BJ3" s="163">
        <f t="shared" si="2"/>
        <v>2031</v>
      </c>
      <c r="BK3" s="163">
        <f t="shared" si="2"/>
        <v>2032</v>
      </c>
      <c r="BL3" s="163">
        <f t="shared" si="2"/>
        <v>2033</v>
      </c>
      <c r="BM3" s="163">
        <f t="shared" si="2"/>
        <v>2034</v>
      </c>
      <c r="BN3" s="153" t="s">
        <v>172</v>
      </c>
      <c r="BO3" s="162" t="s">
        <v>173</v>
      </c>
      <c r="BP3" s="162" t="s">
        <v>174</v>
      </c>
      <c r="BQ3" s="294"/>
      <c r="BR3" s="156"/>
      <c r="BS3" s="156"/>
      <c r="BT3" s="156"/>
      <c r="BU3" s="156"/>
      <c r="BV3" s="156"/>
      <c r="BW3" s="156"/>
      <c r="BX3" s="156"/>
      <c r="BY3" s="156"/>
      <c r="BZ3" s="156"/>
      <c r="CA3" s="151"/>
      <c r="CB3" s="151"/>
    </row>
    <row r="4" spans="2:80" s="168" customFormat="1" ht="18.75" x14ac:dyDescent="0.3">
      <c r="B4" s="373"/>
      <c r="C4" s="374"/>
      <c r="D4" s="522"/>
      <c r="E4" s="164"/>
      <c r="F4" s="165"/>
      <c r="G4" s="165"/>
      <c r="H4" s="165"/>
      <c r="I4" s="165"/>
      <c r="J4" s="165"/>
      <c r="K4" s="165"/>
      <c r="L4" s="165"/>
      <c r="M4" s="165"/>
      <c r="N4" s="165"/>
      <c r="O4" s="165"/>
      <c r="P4" s="166">
        <f t="shared" ref="P4:P7" si="3">SUM(F4:O4)</f>
        <v>0</v>
      </c>
      <c r="Q4" s="167">
        <f>SUM(AS4:BB4)</f>
        <v>0</v>
      </c>
      <c r="R4" s="167">
        <f>IFERROR(SUM(BD4:BM4),0)</f>
        <v>0</v>
      </c>
      <c r="S4" s="167">
        <f t="shared" ref="S4:S7" si="4">SUM(Q4:R4)</f>
        <v>0</v>
      </c>
      <c r="T4" s="167">
        <f>IFERROR((S4/P4),0)</f>
        <v>0</v>
      </c>
      <c r="U4" s="293"/>
      <c r="V4" s="293"/>
      <c r="W4" s="293"/>
      <c r="X4" s="293"/>
      <c r="Y4" s="293"/>
      <c r="Z4" s="293"/>
      <c r="AA4" s="293"/>
      <c r="AB4" s="293"/>
      <c r="AC4" s="293"/>
      <c r="AD4" s="293"/>
      <c r="AG4" s="169">
        <f>D4</f>
        <v>0</v>
      </c>
      <c r="AH4" s="169">
        <f>AG4*Tabeller!$I$49</f>
        <v>0</v>
      </c>
      <c r="AI4" s="169">
        <f>IF(AG4&gt;0,(AH4-400)/52*47,0)</f>
        <v>0</v>
      </c>
      <c r="AJ4" s="169">
        <f>AI4*Tabeller!$H$40</f>
        <v>0</v>
      </c>
      <c r="AK4" s="169">
        <f>SUM(AI4:AJ4,AL4)*Tabeller!$H$42</f>
        <v>0</v>
      </c>
      <c r="AL4" s="169">
        <f>AH4*Tabeller!$H$41</f>
        <v>0</v>
      </c>
      <c r="AM4" s="169">
        <f t="shared" ref="AM4" si="5">SUM(AI4:AL4)</f>
        <v>0</v>
      </c>
      <c r="AN4" s="169">
        <f>AM4+IF(B4="Teknisk/adm. Bistand",[3]Registrering!$F$30,[3]Registrering!$E$30)</f>
        <v>0</v>
      </c>
      <c r="AO4" s="169">
        <f>AM4/Tabeller!$H$5</f>
        <v>0</v>
      </c>
      <c r="AP4" s="169">
        <f>(AN4-AM4)/Tabeller!$H$5</f>
        <v>0</v>
      </c>
      <c r="AQ4" s="169">
        <f>AO4+AP4</f>
        <v>0</v>
      </c>
      <c r="AR4" s="170"/>
      <c r="AS4" s="169">
        <f>((F4*Konferansemal!$AO4))</f>
        <v>0</v>
      </c>
      <c r="AT4" s="169">
        <f>((G4*Konferansemal!$AO4)*Tabeller!$J$49)</f>
        <v>0</v>
      </c>
      <c r="AU4" s="169">
        <f>((H4*Konferansemal!$AO4)*Tabeller!$K$49)</f>
        <v>0</v>
      </c>
      <c r="AV4" s="169">
        <f>((I4*Konferansemal!$AO4)*Tabeller!$L$49)</f>
        <v>0</v>
      </c>
      <c r="AW4" s="169">
        <f>((J4*Konferansemal!$AO4)*Tabeller!$M$49)</f>
        <v>0</v>
      </c>
      <c r="AX4" s="169">
        <f>((K4*Konferansemal!$AO4)*Tabeller!$N$49)</f>
        <v>0</v>
      </c>
      <c r="AY4" s="169">
        <f>((L4*Konferansemal!$AO4)*Tabeller!$O$49)</f>
        <v>0</v>
      </c>
      <c r="AZ4" s="169">
        <f>((M4*Konferansemal!$AO4)*Tabeller!$P$49)</f>
        <v>0</v>
      </c>
      <c r="BA4" s="169">
        <f>((N4*Konferansemal!$AO4)*Tabeller!$Q$49)</f>
        <v>0</v>
      </c>
      <c r="BB4" s="169">
        <f>((O4*Konferansemal!$AO4)*Tabeller!$R$49)</f>
        <v>0</v>
      </c>
      <c r="BC4" s="170">
        <f>SUM(AS4:BB4)</f>
        <v>0</v>
      </c>
      <c r="BD4" s="169">
        <f>(AS4*Registrering!$B$49)</f>
        <v>0</v>
      </c>
      <c r="BE4" s="169">
        <f>(AT4*Registrering!$B$49)</f>
        <v>0</v>
      </c>
      <c r="BF4" s="169">
        <f>(AU4*Registrering!$B$49)</f>
        <v>0</v>
      </c>
      <c r="BG4" s="169">
        <f>(AV4*Registrering!$B$49)</f>
        <v>0</v>
      </c>
      <c r="BH4" s="169">
        <f>(AW4*Registrering!$B$49)</f>
        <v>0</v>
      </c>
      <c r="BI4" s="169">
        <f>(AX4*Registrering!$B$49)</f>
        <v>0</v>
      </c>
      <c r="BJ4" s="169">
        <f>(AY4*Registrering!$B$49)</f>
        <v>0</v>
      </c>
      <c r="BK4" s="169">
        <f>(AZ4*Registrering!$B$49)</f>
        <v>0</v>
      </c>
      <c r="BL4" s="169">
        <f>(BA4*Registrering!$B$49)</f>
        <v>0</v>
      </c>
      <c r="BM4" s="169">
        <f>(BB4*Registrering!$B$49)</f>
        <v>0</v>
      </c>
      <c r="BN4" s="170">
        <f>SUM(BD4:BM4)</f>
        <v>0</v>
      </c>
      <c r="BO4" s="170">
        <f>BC4+BN4</f>
        <v>0</v>
      </c>
      <c r="BQ4" s="294"/>
      <c r="BR4" s="294"/>
      <c r="BS4" s="294"/>
      <c r="BT4" s="294"/>
      <c r="BU4" s="294"/>
      <c r="BV4" s="294"/>
      <c r="BW4" s="294"/>
      <c r="BX4" s="294"/>
      <c r="BY4" s="294"/>
      <c r="BZ4" s="294"/>
      <c r="CA4" s="156"/>
      <c r="CB4" s="171"/>
    </row>
    <row r="5" spans="2:80" s="168" customFormat="1" ht="18.75" x14ac:dyDescent="0.3">
      <c r="B5" s="373"/>
      <c r="C5" s="374"/>
      <c r="D5" s="522"/>
      <c r="E5" s="164"/>
      <c r="F5" s="165"/>
      <c r="G5" s="165"/>
      <c r="H5" s="165"/>
      <c r="I5" s="165"/>
      <c r="J5" s="165"/>
      <c r="K5" s="165"/>
      <c r="L5" s="165"/>
      <c r="M5" s="165"/>
      <c r="N5" s="165"/>
      <c r="O5" s="165"/>
      <c r="P5" s="166">
        <f t="shared" si="3"/>
        <v>0</v>
      </c>
      <c r="Q5" s="167">
        <f>SUM(AS5:BB5)</f>
        <v>0</v>
      </c>
      <c r="R5" s="167">
        <f t="shared" ref="R5:R7" si="6">IFERROR(SUM(BD5:BM5),0)</f>
        <v>0</v>
      </c>
      <c r="S5" s="167">
        <f t="shared" si="4"/>
        <v>0</v>
      </c>
      <c r="T5" s="167">
        <f t="shared" ref="T5:T7" si="7">IFERROR((S5/P5),0)</f>
        <v>0</v>
      </c>
      <c r="AG5" s="169">
        <f>D5</f>
        <v>0</v>
      </c>
      <c r="AH5" s="169">
        <f>AG5*Tabeller!$I$49</f>
        <v>0</v>
      </c>
      <c r="AI5" s="169">
        <f>AG5*(Tabeller!$I$49)*Tabeller!$L$39</f>
        <v>0</v>
      </c>
      <c r="AJ5" s="169">
        <f>AH5*Tabeller!$L$40</f>
        <v>0</v>
      </c>
      <c r="AK5" s="169">
        <f>AH5*Tabeller!$L$42</f>
        <v>0</v>
      </c>
      <c r="AL5" s="169">
        <f>AH5*Tabeller!$L$41</f>
        <v>0</v>
      </c>
      <c r="AM5" s="169">
        <f t="shared" ref="AM5:AM7" si="8">SUM(AI5:AL5)</f>
        <v>0</v>
      </c>
      <c r="AN5" s="169">
        <f>AM5+IF(B5="Teknisk/adm. Bistand",[3]Registrering!$F$30,[3]Registrering!$E$30)</f>
        <v>0</v>
      </c>
      <c r="AO5" s="169">
        <f>AM5/Tabeller!$H$5</f>
        <v>0</v>
      </c>
      <c r="AP5" s="169">
        <f>(AN5-AM5)/Tabeller!$H$5</f>
        <v>0</v>
      </c>
      <c r="AQ5" s="169">
        <f t="shared" ref="AQ5:AQ7" si="9">AO5+AP5</f>
        <v>0</v>
      </c>
      <c r="AR5" s="170"/>
      <c r="AS5" s="169">
        <f>((F5*Konferansemal!$AO5))</f>
        <v>0</v>
      </c>
      <c r="AT5" s="169">
        <f>((G5*Konferansemal!$AO5)*Tabeller!$J$49)</f>
        <v>0</v>
      </c>
      <c r="AU5" s="169">
        <f>((H5*Konferansemal!$AO5)*Tabeller!$K$49)</f>
        <v>0</v>
      </c>
      <c r="AV5" s="169">
        <f>((I5*Konferansemal!$AO5)*Tabeller!$L$49)</f>
        <v>0</v>
      </c>
      <c r="AW5" s="169">
        <f>((J5*Konferansemal!$AO5)*Tabeller!$M$49)</f>
        <v>0</v>
      </c>
      <c r="AX5" s="169">
        <f>((K5*Konferansemal!$AO5)*Tabeller!$N$49)</f>
        <v>0</v>
      </c>
      <c r="AY5" s="169">
        <f>((L5*Konferansemal!$AO5)*Tabeller!$O$49)</f>
        <v>0</v>
      </c>
      <c r="AZ5" s="169">
        <f>((M5*Konferansemal!$AO5)*Tabeller!$P$49)</f>
        <v>0</v>
      </c>
      <c r="BA5" s="169">
        <f>((N5*Konferansemal!$AO5)*Tabeller!$Q$49)</f>
        <v>0</v>
      </c>
      <c r="BB5" s="169">
        <f>((O5*Konferansemal!$AO5)*Tabeller!$R$49)</f>
        <v>0</v>
      </c>
      <c r="BC5" s="170">
        <f t="shared" ref="BC5:BC7" si="10">SUM(AS5:BB5)</f>
        <v>0</v>
      </c>
      <c r="BD5" s="169">
        <f>(AS5*Registrering!$B$49)</f>
        <v>0</v>
      </c>
      <c r="BE5" s="169">
        <f>(AT5*Registrering!$B$49)</f>
        <v>0</v>
      </c>
      <c r="BF5" s="169">
        <f>(AU5*Registrering!$B$49)</f>
        <v>0</v>
      </c>
      <c r="BG5" s="169">
        <f>(AV5*Registrering!$B$49)</f>
        <v>0</v>
      </c>
      <c r="BH5" s="169">
        <f>(AW5*Registrering!$B$49)</f>
        <v>0</v>
      </c>
      <c r="BI5" s="169">
        <f>(AX5*Registrering!$B$49)</f>
        <v>0</v>
      </c>
      <c r="BJ5" s="169">
        <f>(AY5*Registrering!$B$49)</f>
        <v>0</v>
      </c>
      <c r="BK5" s="169">
        <f>(AZ5*Registrering!$B$49)</f>
        <v>0</v>
      </c>
      <c r="BL5" s="169">
        <f>(BA5*Registrering!$B$49)</f>
        <v>0</v>
      </c>
      <c r="BM5" s="169">
        <f>(BB5*Registrering!$B$49)</f>
        <v>0</v>
      </c>
      <c r="BN5" s="170">
        <f t="shared" ref="BN5:BN8" si="11">SUM(BD5:BM5)</f>
        <v>0</v>
      </c>
      <c r="BO5" s="170">
        <f t="shared" ref="BO5:BO8" si="12">BC5+BN5</f>
        <v>0</v>
      </c>
      <c r="BQ5" s="294"/>
      <c r="BR5" s="294"/>
      <c r="BS5" s="294"/>
      <c r="BT5" s="294"/>
      <c r="BU5" s="294"/>
      <c r="BV5" s="294"/>
      <c r="BW5" s="294"/>
      <c r="BX5" s="294"/>
      <c r="BY5" s="294"/>
      <c r="BZ5" s="294"/>
      <c r="CA5" s="156"/>
      <c r="CB5" s="171"/>
    </row>
    <row r="6" spans="2:80" s="168" customFormat="1" ht="18.75" x14ac:dyDescent="0.3">
      <c r="B6" s="373"/>
      <c r="C6" s="374"/>
      <c r="D6" s="522"/>
      <c r="E6" s="164"/>
      <c r="F6" s="165"/>
      <c r="G6" s="165"/>
      <c r="H6" s="165"/>
      <c r="I6" s="165"/>
      <c r="J6" s="165"/>
      <c r="K6" s="165"/>
      <c r="L6" s="165"/>
      <c r="M6" s="165"/>
      <c r="N6" s="165"/>
      <c r="O6" s="165"/>
      <c r="P6" s="166">
        <f t="shared" si="3"/>
        <v>0</v>
      </c>
      <c r="Q6" s="167">
        <f t="shared" ref="Q6:Q7" si="13">SUM(AS6:BB6)</f>
        <v>0</v>
      </c>
      <c r="R6" s="167">
        <f t="shared" si="6"/>
        <v>0</v>
      </c>
      <c r="S6" s="167">
        <f t="shared" si="4"/>
        <v>0</v>
      </c>
      <c r="T6" s="167">
        <f t="shared" si="7"/>
        <v>0</v>
      </c>
      <c r="AG6" s="169">
        <f>D6</f>
        <v>0</v>
      </c>
      <c r="AH6" s="169">
        <f>AG6*Tabeller!$I$49</f>
        <v>0</v>
      </c>
      <c r="AI6" s="169">
        <f>AG6*(Tabeller!$I$49)*Tabeller!$L$39</f>
        <v>0</v>
      </c>
      <c r="AJ6" s="169">
        <f>AH6*Tabeller!$L$40</f>
        <v>0</v>
      </c>
      <c r="AK6" s="169">
        <f>AH6*Tabeller!$L$42</f>
        <v>0</v>
      </c>
      <c r="AL6" s="169">
        <f>AH6*Tabeller!$L$41</f>
        <v>0</v>
      </c>
      <c r="AM6" s="169">
        <f t="shared" si="8"/>
        <v>0</v>
      </c>
      <c r="AN6" s="169">
        <f>AM6+IF(B6="Teknisk/adm. Bistand",[3]Registrering!$F$30,[3]Registrering!$E$30)</f>
        <v>0</v>
      </c>
      <c r="AO6" s="169">
        <f>AM6/Tabeller!$H$5</f>
        <v>0</v>
      </c>
      <c r="AP6" s="169">
        <f>(AN6-AM6)/Tabeller!$H$5</f>
        <v>0</v>
      </c>
      <c r="AQ6" s="169">
        <f t="shared" si="9"/>
        <v>0</v>
      </c>
      <c r="AR6" s="170"/>
      <c r="AS6" s="169">
        <f>((F6*Konferansemal!$AO6))</f>
        <v>0</v>
      </c>
      <c r="AT6" s="169">
        <f>((G6*Konferansemal!$AO6)*Tabeller!$J$49)</f>
        <v>0</v>
      </c>
      <c r="AU6" s="169">
        <f>((H6*Konferansemal!$AO6)*Tabeller!$K$49)</f>
        <v>0</v>
      </c>
      <c r="AV6" s="169">
        <f>((I6*Konferansemal!$AO6)*Tabeller!$L$49)</f>
        <v>0</v>
      </c>
      <c r="AW6" s="169">
        <f>((J6*Konferansemal!$AO6)*Tabeller!$M$49)</f>
        <v>0</v>
      </c>
      <c r="AX6" s="169">
        <f>((K6*Konferansemal!$AO6)*Tabeller!$N$49)</f>
        <v>0</v>
      </c>
      <c r="AY6" s="169">
        <f>((L6*Konferansemal!$AO6)*Tabeller!$O$49)</f>
        <v>0</v>
      </c>
      <c r="AZ6" s="169">
        <f>((M6*Konferansemal!$AO6)*Tabeller!$P$49)</f>
        <v>0</v>
      </c>
      <c r="BA6" s="169">
        <f>((N6*Konferansemal!$AO6)*Tabeller!$Q$49)</f>
        <v>0</v>
      </c>
      <c r="BB6" s="169">
        <f>((O6*Konferansemal!$AO6)*Tabeller!$R$49)</f>
        <v>0</v>
      </c>
      <c r="BC6" s="170">
        <f t="shared" si="10"/>
        <v>0</v>
      </c>
      <c r="BD6" s="169">
        <f>(AS6*Registrering!$B$49)</f>
        <v>0</v>
      </c>
      <c r="BE6" s="169">
        <f>(AT6*Registrering!$B$49)</f>
        <v>0</v>
      </c>
      <c r="BF6" s="169">
        <f>(AU6*Registrering!$B$49)</f>
        <v>0</v>
      </c>
      <c r="BG6" s="169">
        <f>(AV6*Registrering!$B$49)</f>
        <v>0</v>
      </c>
      <c r="BH6" s="169">
        <f>(AW6*Registrering!$B$49)</f>
        <v>0</v>
      </c>
      <c r="BI6" s="169">
        <f>(AX6*Registrering!$B$49)</f>
        <v>0</v>
      </c>
      <c r="BJ6" s="169">
        <f>(AY6*Registrering!$B$49)</f>
        <v>0</v>
      </c>
      <c r="BK6" s="169">
        <f>(AZ6*Registrering!$B$49)</f>
        <v>0</v>
      </c>
      <c r="BL6" s="169">
        <f>(BA6*Registrering!$B$49)</f>
        <v>0</v>
      </c>
      <c r="BM6" s="169">
        <f>(BB6*Registrering!$B$49)</f>
        <v>0</v>
      </c>
      <c r="BN6" s="170">
        <f t="shared" si="11"/>
        <v>0</v>
      </c>
      <c r="BO6" s="170">
        <f t="shared" si="12"/>
        <v>0</v>
      </c>
      <c r="BQ6" s="294"/>
      <c r="BR6" s="294"/>
      <c r="BS6" s="294"/>
      <c r="BT6" s="294"/>
      <c r="BU6" s="294"/>
      <c r="BV6" s="294"/>
      <c r="BW6" s="294"/>
      <c r="BX6" s="294"/>
      <c r="BY6" s="294"/>
      <c r="BZ6" s="294"/>
      <c r="CA6" s="156"/>
      <c r="CB6" s="171"/>
    </row>
    <row r="7" spans="2:80" s="168" customFormat="1" ht="18.75" x14ac:dyDescent="0.3">
      <c r="B7" s="373"/>
      <c r="C7" s="374"/>
      <c r="D7" s="522"/>
      <c r="E7" s="164"/>
      <c r="F7" s="165"/>
      <c r="G7" s="165"/>
      <c r="H7" s="165"/>
      <c r="I7" s="165"/>
      <c r="J7" s="165"/>
      <c r="K7" s="165"/>
      <c r="L7" s="165"/>
      <c r="M7" s="165"/>
      <c r="N7" s="165"/>
      <c r="O7" s="165"/>
      <c r="P7" s="166">
        <f t="shared" si="3"/>
        <v>0</v>
      </c>
      <c r="Q7" s="167">
        <f t="shared" si="13"/>
        <v>0</v>
      </c>
      <c r="R7" s="167">
        <f t="shared" si="6"/>
        <v>0</v>
      </c>
      <c r="S7" s="167">
        <f t="shared" si="4"/>
        <v>0</v>
      </c>
      <c r="T7" s="167">
        <f t="shared" si="7"/>
        <v>0</v>
      </c>
      <c r="AG7" s="169">
        <f>D7</f>
        <v>0</v>
      </c>
      <c r="AH7" s="169">
        <f>AG7*Tabeller!$I$49</f>
        <v>0</v>
      </c>
      <c r="AI7" s="169">
        <f>AG7*(Tabeller!$I$49)*Tabeller!$L$39</f>
        <v>0</v>
      </c>
      <c r="AJ7" s="169">
        <f>AH7*Tabeller!$L$40</f>
        <v>0</v>
      </c>
      <c r="AK7" s="169">
        <f>AH7*Tabeller!$L$42</f>
        <v>0</v>
      </c>
      <c r="AL7" s="169">
        <f>AH7*Tabeller!$L$41</f>
        <v>0</v>
      </c>
      <c r="AM7" s="169">
        <f t="shared" si="8"/>
        <v>0</v>
      </c>
      <c r="AN7" s="169">
        <f>AM7+IF(B7="Teknisk/adm. Bistand",[3]Registrering!$F$30,[3]Registrering!$E$30)</f>
        <v>0</v>
      </c>
      <c r="AO7" s="169">
        <f>AM7/Tabeller!$H$5</f>
        <v>0</v>
      </c>
      <c r="AP7" s="169">
        <f>(AN7-AM7)/Tabeller!$H$5</f>
        <v>0</v>
      </c>
      <c r="AQ7" s="169">
        <f t="shared" si="9"/>
        <v>0</v>
      </c>
      <c r="AR7" s="170"/>
      <c r="AS7" s="169">
        <f>((F7*Konferansemal!$AO7))</f>
        <v>0</v>
      </c>
      <c r="AT7" s="169">
        <f>((G7*Konferansemal!$AO7)*Tabeller!$J$49)</f>
        <v>0</v>
      </c>
      <c r="AU7" s="169">
        <f>((H7*Konferansemal!$AO7)*Tabeller!$K$49)</f>
        <v>0</v>
      </c>
      <c r="AV7" s="169">
        <f>((I7*Konferansemal!$AO7)*Tabeller!$L$49)</f>
        <v>0</v>
      </c>
      <c r="AW7" s="169">
        <f>((J7*Konferansemal!$AO7)*Tabeller!$M$49)</f>
        <v>0</v>
      </c>
      <c r="AX7" s="169">
        <f>((K7*Konferansemal!$AO7)*Tabeller!$N$49)</f>
        <v>0</v>
      </c>
      <c r="AY7" s="169">
        <f>((L7*Konferansemal!$AO7)*Tabeller!$O$49)</f>
        <v>0</v>
      </c>
      <c r="AZ7" s="169">
        <f>((M7*Konferansemal!$AO7)*Tabeller!$P$49)</f>
        <v>0</v>
      </c>
      <c r="BA7" s="169">
        <f>((N7*Konferansemal!$AO7)*Tabeller!$Q$49)</f>
        <v>0</v>
      </c>
      <c r="BB7" s="169">
        <f>((O7*Konferansemal!$AO7)*Tabeller!$R$49)</f>
        <v>0</v>
      </c>
      <c r="BC7" s="170">
        <f t="shared" si="10"/>
        <v>0</v>
      </c>
      <c r="BD7" s="169">
        <f>(AS7*Registrering!$B$49)</f>
        <v>0</v>
      </c>
      <c r="BE7" s="169">
        <f>(AT7*Registrering!$B$49)</f>
        <v>0</v>
      </c>
      <c r="BF7" s="169">
        <f>(AU7*Registrering!$B$49)</f>
        <v>0</v>
      </c>
      <c r="BG7" s="169">
        <f>(AV7*Registrering!$B$49)</f>
        <v>0</v>
      </c>
      <c r="BH7" s="169">
        <f>(AW7*Registrering!$B$49)</f>
        <v>0</v>
      </c>
      <c r="BI7" s="169">
        <f>(AX7*Registrering!$B$49)</f>
        <v>0</v>
      </c>
      <c r="BJ7" s="169">
        <f>(AY7*Registrering!$B$49)</f>
        <v>0</v>
      </c>
      <c r="BK7" s="169">
        <f>(AZ7*Registrering!$B$49)</f>
        <v>0</v>
      </c>
      <c r="BL7" s="169">
        <f>(BA7*Registrering!$B$49)</f>
        <v>0</v>
      </c>
      <c r="BM7" s="169">
        <f>(BB7*Registrering!$B$49)</f>
        <v>0</v>
      </c>
      <c r="BN7" s="170">
        <f t="shared" si="11"/>
        <v>0</v>
      </c>
      <c r="BO7" s="170">
        <f t="shared" si="12"/>
        <v>0</v>
      </c>
      <c r="BQ7" s="294"/>
      <c r="BR7" s="294"/>
      <c r="BS7" s="294"/>
      <c r="BT7" s="294"/>
      <c r="BU7" s="294"/>
      <c r="BV7" s="294"/>
      <c r="BW7" s="294"/>
      <c r="BX7" s="294"/>
      <c r="BY7" s="294"/>
      <c r="BZ7" s="294"/>
      <c r="CA7" s="156"/>
      <c r="CB7" s="171"/>
    </row>
    <row r="8" spans="2:80" ht="21" x14ac:dyDescent="0.35">
      <c r="B8" s="172" t="s">
        <v>191</v>
      </c>
      <c r="C8" s="172"/>
      <c r="D8" s="172"/>
      <c r="E8" s="173"/>
      <c r="F8" s="174">
        <f>SUM(F4:F7)</f>
        <v>0</v>
      </c>
      <c r="G8" s="174">
        <v>150</v>
      </c>
      <c r="H8" s="174">
        <v>150</v>
      </c>
      <c r="I8" s="174">
        <v>150</v>
      </c>
      <c r="J8" s="174">
        <v>150</v>
      </c>
      <c r="K8" s="174">
        <v>150</v>
      </c>
      <c r="L8" s="174">
        <v>150</v>
      </c>
      <c r="M8" s="174">
        <v>150</v>
      </c>
      <c r="N8" s="174">
        <v>150</v>
      </c>
      <c r="O8" s="174">
        <v>150</v>
      </c>
      <c r="P8" s="174">
        <f>SUM(P4:P7)</f>
        <v>0</v>
      </c>
      <c r="Q8" s="175">
        <f>SUM(Q4:Q7)</f>
        <v>0</v>
      </c>
      <c r="R8" s="175">
        <f>SUM(R4:R7)</f>
        <v>0</v>
      </c>
      <c r="S8" s="175">
        <f>SUM(S4:S7)</f>
        <v>0</v>
      </c>
      <c r="AS8" s="163">
        <f t="shared" ref="AS8:BB8" si="14">SUM(AS4:AS7)</f>
        <v>0</v>
      </c>
      <c r="AT8" s="163">
        <f t="shared" si="14"/>
        <v>0</v>
      </c>
      <c r="AU8" s="163">
        <f t="shared" si="14"/>
        <v>0</v>
      </c>
      <c r="AV8" s="163">
        <f t="shared" si="14"/>
        <v>0</v>
      </c>
      <c r="AW8" s="163">
        <f t="shared" si="14"/>
        <v>0</v>
      </c>
      <c r="AX8" s="163">
        <f t="shared" si="14"/>
        <v>0</v>
      </c>
      <c r="AY8" s="163">
        <f t="shared" si="14"/>
        <v>0</v>
      </c>
      <c r="AZ8" s="163">
        <f t="shared" si="14"/>
        <v>0</v>
      </c>
      <c r="BA8" s="163">
        <f t="shared" si="14"/>
        <v>0</v>
      </c>
      <c r="BB8" s="163">
        <f t="shared" si="14"/>
        <v>0</v>
      </c>
      <c r="BC8" s="176">
        <f>SUM(AS8:BB8)</f>
        <v>0</v>
      </c>
      <c r="BD8" s="163">
        <f t="shared" ref="BD8:BM8" si="15">SUM(BD4:BD7)</f>
        <v>0</v>
      </c>
      <c r="BE8" s="163">
        <f t="shared" si="15"/>
        <v>0</v>
      </c>
      <c r="BF8" s="163">
        <f t="shared" si="15"/>
        <v>0</v>
      </c>
      <c r="BG8" s="163">
        <f t="shared" si="15"/>
        <v>0</v>
      </c>
      <c r="BH8" s="163">
        <f t="shared" si="15"/>
        <v>0</v>
      </c>
      <c r="BI8" s="163">
        <f t="shared" si="15"/>
        <v>0</v>
      </c>
      <c r="BJ8" s="163">
        <f t="shared" si="15"/>
        <v>0</v>
      </c>
      <c r="BK8" s="163">
        <f t="shared" si="15"/>
        <v>0</v>
      </c>
      <c r="BL8" s="163">
        <f t="shared" si="15"/>
        <v>0</v>
      </c>
      <c r="BM8" s="163">
        <f t="shared" si="15"/>
        <v>0</v>
      </c>
      <c r="BN8" s="177">
        <f t="shared" si="11"/>
        <v>0</v>
      </c>
      <c r="BO8" s="177">
        <f t="shared" si="12"/>
        <v>0</v>
      </c>
      <c r="BP8" s="178"/>
      <c r="BQ8" s="307"/>
      <c r="BR8" s="179"/>
      <c r="BS8" s="179"/>
      <c r="BT8" s="179"/>
      <c r="BU8" s="179"/>
      <c r="BV8" s="179"/>
      <c r="BW8" s="179"/>
      <c r="BX8" s="179"/>
      <c r="BY8" s="179"/>
      <c r="BZ8" s="179"/>
      <c r="CA8" s="151"/>
      <c r="CB8" s="151"/>
    </row>
    <row r="9" spans="2:80" ht="18.75" x14ac:dyDescent="0.3">
      <c r="B9" s="148" t="s">
        <v>176</v>
      </c>
      <c r="C9" s="148"/>
      <c r="D9" s="148"/>
      <c r="E9" s="148"/>
      <c r="F9" s="148" t="s">
        <v>177</v>
      </c>
      <c r="G9" s="168"/>
      <c r="H9" s="168"/>
      <c r="I9" s="168"/>
      <c r="J9" s="168"/>
      <c r="K9" s="168"/>
      <c r="L9" s="168"/>
      <c r="M9" s="168"/>
      <c r="N9" s="168"/>
      <c r="O9" s="168"/>
      <c r="P9" s="168"/>
      <c r="Q9" s="168"/>
      <c r="R9" s="168"/>
      <c r="S9" s="168"/>
      <c r="AE9" s="180"/>
      <c r="AN9" s="178"/>
      <c r="CA9" s="182"/>
      <c r="CB9" s="182"/>
    </row>
    <row r="10" spans="2:80" s="183" customFormat="1" ht="21" x14ac:dyDescent="0.35">
      <c r="B10" s="157"/>
      <c r="C10" s="157"/>
      <c r="D10" s="157"/>
      <c r="E10" s="157" t="s">
        <v>103</v>
      </c>
      <c r="F10" s="159">
        <f t="shared" ref="F10:O10" si="16">F3</f>
        <v>2025</v>
      </c>
      <c r="G10" s="159">
        <f t="shared" si="16"/>
        <v>2026</v>
      </c>
      <c r="H10" s="159">
        <f t="shared" si="16"/>
        <v>2027</v>
      </c>
      <c r="I10" s="159">
        <f t="shared" si="16"/>
        <v>2028</v>
      </c>
      <c r="J10" s="159">
        <f t="shared" si="16"/>
        <v>2029</v>
      </c>
      <c r="K10" s="159">
        <f t="shared" si="16"/>
        <v>2030</v>
      </c>
      <c r="L10" s="159">
        <f t="shared" si="16"/>
        <v>2031</v>
      </c>
      <c r="M10" s="159">
        <f t="shared" si="16"/>
        <v>2032</v>
      </c>
      <c r="N10" s="159">
        <f t="shared" si="16"/>
        <v>2033</v>
      </c>
      <c r="O10" s="159">
        <f t="shared" si="16"/>
        <v>2034</v>
      </c>
      <c r="P10" s="160"/>
      <c r="Q10" s="160"/>
      <c r="R10" s="160"/>
      <c r="S10" s="160" t="s">
        <v>84</v>
      </c>
      <c r="U10" s="184"/>
      <c r="V10" s="184"/>
      <c r="W10" s="184"/>
      <c r="X10" s="184"/>
      <c r="Y10" s="184"/>
      <c r="Z10" s="184"/>
      <c r="AA10" s="184"/>
      <c r="AB10" s="184"/>
      <c r="AC10" s="184"/>
      <c r="AD10" s="184"/>
      <c r="AE10" s="184"/>
      <c r="AS10" s="185">
        <f t="shared" ref="AS10:BB16" si="17">F10</f>
        <v>2025</v>
      </c>
      <c r="AT10" s="185">
        <f t="shared" si="17"/>
        <v>2026</v>
      </c>
      <c r="AU10" s="185">
        <f t="shared" si="17"/>
        <v>2027</v>
      </c>
      <c r="AV10" s="185">
        <f t="shared" si="17"/>
        <v>2028</v>
      </c>
      <c r="AW10" s="185">
        <f t="shared" si="17"/>
        <v>2029</v>
      </c>
      <c r="AX10" s="185">
        <f t="shared" si="17"/>
        <v>2030</v>
      </c>
      <c r="AY10" s="185">
        <f t="shared" si="17"/>
        <v>2031</v>
      </c>
      <c r="AZ10" s="185">
        <f t="shared" si="17"/>
        <v>2032</v>
      </c>
      <c r="BA10" s="185">
        <f t="shared" si="17"/>
        <v>2033</v>
      </c>
      <c r="BB10" s="185">
        <f t="shared" si="17"/>
        <v>2034</v>
      </c>
      <c r="CA10" s="179"/>
      <c r="CB10" s="179"/>
    </row>
    <row r="11" spans="2:80" s="168" customFormat="1" ht="18.75" hidden="1" x14ac:dyDescent="0.3">
      <c r="B11" s="186" t="s">
        <v>192</v>
      </c>
      <c r="C11" s="375"/>
      <c r="D11" s="295"/>
      <c r="E11" s="187"/>
      <c r="F11" s="296"/>
      <c r="G11" s="296"/>
      <c r="H11" s="296"/>
      <c r="I11" s="296"/>
      <c r="J11" s="296"/>
      <c r="K11" s="296"/>
      <c r="L11" s="296"/>
      <c r="M11" s="296"/>
      <c r="N11" s="296"/>
      <c r="O11" s="296"/>
      <c r="P11" s="297"/>
      <c r="Q11" s="297"/>
      <c r="R11" s="297"/>
      <c r="S11" s="292">
        <f t="shared" ref="S11:S12" si="18">SUM(F11:O11)</f>
        <v>0</v>
      </c>
      <c r="AS11" s="169">
        <f t="shared" si="17"/>
        <v>0</v>
      </c>
      <c r="AT11" s="169">
        <f t="shared" si="17"/>
        <v>0</v>
      </c>
      <c r="AU11" s="169">
        <f t="shared" si="17"/>
        <v>0</v>
      </c>
      <c r="AV11" s="169">
        <f t="shared" si="17"/>
        <v>0</v>
      </c>
      <c r="AW11" s="169">
        <f t="shared" si="17"/>
        <v>0</v>
      </c>
      <c r="AX11" s="169">
        <f t="shared" si="17"/>
        <v>0</v>
      </c>
      <c r="AY11" s="169">
        <f t="shared" si="17"/>
        <v>0</v>
      </c>
      <c r="AZ11" s="169">
        <f t="shared" si="17"/>
        <v>0</v>
      </c>
      <c r="BA11" s="169">
        <f t="shared" si="17"/>
        <v>0</v>
      </c>
      <c r="BB11" s="169">
        <f t="shared" si="17"/>
        <v>0</v>
      </c>
      <c r="BC11" s="170">
        <f t="shared" ref="BC11:BC17" si="19">SUM(AS11:BB11)</f>
        <v>0</v>
      </c>
      <c r="BQ11" s="294"/>
      <c r="BR11" s="188"/>
      <c r="BS11" s="188"/>
      <c r="BT11" s="188"/>
      <c r="BU11" s="188"/>
      <c r="BV11" s="188"/>
      <c r="BW11" s="188"/>
      <c r="BX11" s="188"/>
      <c r="BY11" s="188"/>
      <c r="BZ11" s="188"/>
      <c r="CA11" s="188"/>
      <c r="CB11" s="188"/>
    </row>
    <row r="12" spans="2:80" s="168" customFormat="1" ht="18.75" x14ac:dyDescent="0.3">
      <c r="B12" s="495"/>
      <c r="C12" s="376"/>
      <c r="D12" s="189"/>
      <c r="E12" s="190"/>
      <c r="F12" s="191"/>
      <c r="G12" s="191"/>
      <c r="H12" s="191"/>
      <c r="I12" s="191"/>
      <c r="J12" s="191"/>
      <c r="K12" s="191"/>
      <c r="L12" s="191"/>
      <c r="M12" s="191"/>
      <c r="N12" s="191"/>
      <c r="O12" s="191"/>
      <c r="P12" s="192"/>
      <c r="Q12" s="192"/>
      <c r="R12" s="192"/>
      <c r="S12" s="167">
        <f t="shared" si="18"/>
        <v>0</v>
      </c>
      <c r="AS12" s="169">
        <f t="shared" si="17"/>
        <v>0</v>
      </c>
      <c r="AT12" s="169">
        <f t="shared" si="17"/>
        <v>0</v>
      </c>
      <c r="AU12" s="169">
        <f t="shared" si="17"/>
        <v>0</v>
      </c>
      <c r="AV12" s="169">
        <f t="shared" si="17"/>
        <v>0</v>
      </c>
      <c r="AW12" s="169">
        <f t="shared" si="17"/>
        <v>0</v>
      </c>
      <c r="AX12" s="169">
        <f t="shared" si="17"/>
        <v>0</v>
      </c>
      <c r="AY12" s="169">
        <f t="shared" si="17"/>
        <v>0</v>
      </c>
      <c r="AZ12" s="169">
        <f t="shared" si="17"/>
        <v>0</v>
      </c>
      <c r="BA12" s="169">
        <f t="shared" si="17"/>
        <v>0</v>
      </c>
      <c r="BB12" s="169">
        <f t="shared" si="17"/>
        <v>0</v>
      </c>
      <c r="BC12" s="170">
        <f t="shared" si="19"/>
        <v>0</v>
      </c>
      <c r="BQ12" s="294"/>
      <c r="BR12" s="170"/>
      <c r="BS12" s="170"/>
      <c r="BT12" s="170"/>
      <c r="BU12" s="170"/>
      <c r="BV12" s="170"/>
      <c r="BW12" s="170"/>
      <c r="BX12" s="170"/>
      <c r="BY12" s="170"/>
      <c r="BZ12" s="170"/>
      <c r="CA12" s="170"/>
      <c r="CB12" s="170"/>
    </row>
    <row r="13" spans="2:80" s="168" customFormat="1" ht="18.75" x14ac:dyDescent="0.3">
      <c r="B13" s="495"/>
      <c r="C13" s="376"/>
      <c r="D13" s="193"/>
      <c r="E13" s="190"/>
      <c r="F13" s="191"/>
      <c r="G13" s="191"/>
      <c r="H13" s="191"/>
      <c r="I13" s="191"/>
      <c r="J13" s="191"/>
      <c r="K13" s="191"/>
      <c r="L13" s="191"/>
      <c r="M13" s="191"/>
      <c r="N13" s="191"/>
      <c r="O13" s="191"/>
      <c r="P13" s="192"/>
      <c r="Q13" s="192"/>
      <c r="R13" s="192"/>
      <c r="S13" s="167">
        <f t="shared" ref="S13" si="20">SUM(F13:O13)</f>
        <v>0</v>
      </c>
      <c r="AS13" s="169">
        <f t="shared" si="17"/>
        <v>0</v>
      </c>
      <c r="AT13" s="169">
        <f t="shared" si="17"/>
        <v>0</v>
      </c>
      <c r="AU13" s="169">
        <f t="shared" si="17"/>
        <v>0</v>
      </c>
      <c r="AV13" s="169">
        <f t="shared" si="17"/>
        <v>0</v>
      </c>
      <c r="AW13" s="169">
        <f t="shared" si="17"/>
        <v>0</v>
      </c>
      <c r="AX13" s="169">
        <f t="shared" si="17"/>
        <v>0</v>
      </c>
      <c r="AY13" s="169">
        <f t="shared" si="17"/>
        <v>0</v>
      </c>
      <c r="AZ13" s="169">
        <f t="shared" si="17"/>
        <v>0</v>
      </c>
      <c r="BA13" s="169">
        <f t="shared" si="17"/>
        <v>0</v>
      </c>
      <c r="BB13" s="169">
        <f t="shared" si="17"/>
        <v>0</v>
      </c>
      <c r="BC13" s="170">
        <f t="shared" ref="BC13" si="21">SUM(AS13:BB13)</f>
        <v>0</v>
      </c>
      <c r="BQ13" s="294"/>
      <c r="BR13" s="170"/>
      <c r="BS13" s="170"/>
      <c r="BT13" s="170"/>
      <c r="BU13" s="170"/>
      <c r="BV13" s="170"/>
      <c r="BW13" s="170"/>
      <c r="BX13" s="170"/>
      <c r="BY13" s="170"/>
      <c r="BZ13" s="170"/>
      <c r="CA13" s="170"/>
      <c r="CB13" s="170"/>
    </row>
    <row r="14" spans="2:80" s="168" customFormat="1" ht="18.75" x14ac:dyDescent="0.3">
      <c r="B14" s="495"/>
      <c r="C14" s="376"/>
      <c r="D14" s="193"/>
      <c r="E14" s="190"/>
      <c r="F14" s="191"/>
      <c r="G14" s="191"/>
      <c r="H14" s="191"/>
      <c r="I14" s="191"/>
      <c r="J14" s="191"/>
      <c r="K14" s="191"/>
      <c r="L14" s="191"/>
      <c r="M14" s="191"/>
      <c r="N14" s="191"/>
      <c r="O14" s="191"/>
      <c r="P14" s="192"/>
      <c r="Q14" s="192"/>
      <c r="R14" s="192"/>
      <c r="S14" s="167">
        <f t="shared" ref="S14:S15" si="22">SUM(F14:O14)</f>
        <v>0</v>
      </c>
      <c r="AS14" s="169">
        <f t="shared" si="17"/>
        <v>0</v>
      </c>
      <c r="AT14" s="169">
        <f t="shared" si="17"/>
        <v>0</v>
      </c>
      <c r="AU14" s="169">
        <f t="shared" si="17"/>
        <v>0</v>
      </c>
      <c r="AV14" s="169">
        <f t="shared" si="17"/>
        <v>0</v>
      </c>
      <c r="AW14" s="169">
        <f t="shared" si="17"/>
        <v>0</v>
      </c>
      <c r="AX14" s="169">
        <f t="shared" si="17"/>
        <v>0</v>
      </c>
      <c r="AY14" s="169">
        <f t="shared" si="17"/>
        <v>0</v>
      </c>
      <c r="AZ14" s="169">
        <f t="shared" si="17"/>
        <v>0</v>
      </c>
      <c r="BA14" s="169">
        <f t="shared" si="17"/>
        <v>0</v>
      </c>
      <c r="BB14" s="169">
        <f t="shared" si="17"/>
        <v>0</v>
      </c>
      <c r="BC14" s="170">
        <f t="shared" ref="BC14:BC15" si="23">SUM(AS14:BB14)</f>
        <v>0</v>
      </c>
      <c r="BQ14" s="294"/>
      <c r="BR14" s="170"/>
      <c r="BS14" s="170"/>
      <c r="BT14" s="170"/>
      <c r="BU14" s="170"/>
      <c r="BV14" s="170"/>
      <c r="BW14" s="170"/>
      <c r="BX14" s="170"/>
      <c r="BY14" s="170"/>
      <c r="BZ14" s="170"/>
      <c r="CA14" s="170"/>
      <c r="CB14" s="170"/>
    </row>
    <row r="15" spans="2:80" s="168" customFormat="1" ht="18.75" x14ac:dyDescent="0.3">
      <c r="B15" s="495"/>
      <c r="C15" s="376"/>
      <c r="D15" s="193"/>
      <c r="E15" s="190"/>
      <c r="F15" s="191"/>
      <c r="G15" s="191"/>
      <c r="H15" s="191"/>
      <c r="I15" s="191"/>
      <c r="J15" s="191"/>
      <c r="K15" s="191"/>
      <c r="L15" s="191"/>
      <c r="M15" s="191"/>
      <c r="N15" s="191"/>
      <c r="O15" s="191"/>
      <c r="P15" s="192"/>
      <c r="Q15" s="192"/>
      <c r="R15" s="192"/>
      <c r="S15" s="167">
        <f t="shared" si="22"/>
        <v>0</v>
      </c>
      <c r="AS15" s="169">
        <f t="shared" si="17"/>
        <v>0</v>
      </c>
      <c r="AT15" s="169">
        <f t="shared" si="17"/>
        <v>0</v>
      </c>
      <c r="AU15" s="169">
        <f t="shared" si="17"/>
        <v>0</v>
      </c>
      <c r="AV15" s="169">
        <f t="shared" si="17"/>
        <v>0</v>
      </c>
      <c r="AW15" s="169">
        <f t="shared" si="17"/>
        <v>0</v>
      </c>
      <c r="AX15" s="169">
        <f t="shared" si="17"/>
        <v>0</v>
      </c>
      <c r="AY15" s="169">
        <f t="shared" si="17"/>
        <v>0</v>
      </c>
      <c r="AZ15" s="169">
        <f t="shared" si="17"/>
        <v>0</v>
      </c>
      <c r="BA15" s="169">
        <f t="shared" si="17"/>
        <v>0</v>
      </c>
      <c r="BB15" s="169">
        <f t="shared" si="17"/>
        <v>0</v>
      </c>
      <c r="BC15" s="170">
        <f t="shared" si="23"/>
        <v>0</v>
      </c>
      <c r="BQ15" s="294"/>
      <c r="BR15" s="170"/>
      <c r="BS15" s="170"/>
      <c r="BT15" s="170"/>
      <c r="BU15" s="170"/>
      <c r="BV15" s="170"/>
      <c r="BW15" s="170"/>
      <c r="BX15" s="170"/>
      <c r="BY15" s="170"/>
      <c r="BZ15" s="170"/>
      <c r="CA15" s="170"/>
      <c r="CB15" s="170"/>
    </row>
    <row r="16" spans="2:80" s="168" customFormat="1" ht="18.75" x14ac:dyDescent="0.3">
      <c r="B16" s="495"/>
      <c r="C16" s="376"/>
      <c r="D16" s="193"/>
      <c r="E16" s="190"/>
      <c r="F16" s="191"/>
      <c r="G16" s="191"/>
      <c r="H16" s="191"/>
      <c r="I16" s="191"/>
      <c r="J16" s="191"/>
      <c r="K16" s="191"/>
      <c r="L16" s="191"/>
      <c r="M16" s="191"/>
      <c r="N16" s="191"/>
      <c r="O16" s="191"/>
      <c r="P16" s="192"/>
      <c r="Q16" s="192"/>
      <c r="R16" s="192"/>
      <c r="S16" s="167">
        <f t="shared" ref="S16" si="24">SUM(F16:O16)</f>
        <v>0</v>
      </c>
      <c r="AS16" s="169">
        <f t="shared" si="17"/>
        <v>0</v>
      </c>
      <c r="AT16" s="169">
        <f t="shared" si="17"/>
        <v>0</v>
      </c>
      <c r="AU16" s="169">
        <f t="shared" si="17"/>
        <v>0</v>
      </c>
      <c r="AV16" s="169">
        <f t="shared" si="17"/>
        <v>0</v>
      </c>
      <c r="AW16" s="169">
        <f t="shared" si="17"/>
        <v>0</v>
      </c>
      <c r="AX16" s="169">
        <f t="shared" si="17"/>
        <v>0</v>
      </c>
      <c r="AY16" s="169">
        <f t="shared" si="17"/>
        <v>0</v>
      </c>
      <c r="AZ16" s="169">
        <f t="shared" si="17"/>
        <v>0</v>
      </c>
      <c r="BA16" s="169">
        <f t="shared" si="17"/>
        <v>0</v>
      </c>
      <c r="BB16" s="169">
        <f t="shared" si="17"/>
        <v>0</v>
      </c>
      <c r="BC16" s="170">
        <f t="shared" ref="BC16" si="25">SUM(AS16:BB16)</f>
        <v>0</v>
      </c>
      <c r="BQ16" s="294"/>
      <c r="BR16" s="170"/>
      <c r="BS16" s="170"/>
      <c r="BT16" s="170"/>
      <c r="BU16" s="170"/>
      <c r="BV16" s="170"/>
      <c r="BW16" s="170"/>
      <c r="BX16" s="170"/>
      <c r="BY16" s="170"/>
      <c r="BZ16" s="170"/>
      <c r="CA16" s="170"/>
      <c r="CB16" s="170"/>
    </row>
    <row r="17" spans="2:80" s="168" customFormat="1" ht="18.75" x14ac:dyDescent="0.3">
      <c r="B17" s="194" t="s">
        <v>193</v>
      </c>
      <c r="C17" s="194"/>
      <c r="D17" s="194"/>
      <c r="E17" s="195"/>
      <c r="F17" s="195">
        <f t="shared" ref="F17:O17" si="26">SUM(F11:F16)</f>
        <v>0</v>
      </c>
      <c r="G17" s="195">
        <f t="shared" si="26"/>
        <v>0</v>
      </c>
      <c r="H17" s="195">
        <f t="shared" si="26"/>
        <v>0</v>
      </c>
      <c r="I17" s="195">
        <f t="shared" si="26"/>
        <v>0</v>
      </c>
      <c r="J17" s="195">
        <f t="shared" si="26"/>
        <v>0</v>
      </c>
      <c r="K17" s="195">
        <f t="shared" si="26"/>
        <v>0</v>
      </c>
      <c r="L17" s="195">
        <f t="shared" si="26"/>
        <v>0</v>
      </c>
      <c r="M17" s="195">
        <f t="shared" si="26"/>
        <v>0</v>
      </c>
      <c r="N17" s="195">
        <f t="shared" si="26"/>
        <v>0</v>
      </c>
      <c r="O17" s="195">
        <f t="shared" si="26"/>
        <v>0</v>
      </c>
      <c r="P17" s="196"/>
      <c r="Q17" s="196"/>
      <c r="R17" s="196"/>
      <c r="S17" s="196">
        <f>SUM(S11:S16)</f>
        <v>0</v>
      </c>
      <c r="AS17" s="197">
        <f t="shared" ref="AS17:BB17" si="27">SUM(AS11:AS16)</f>
        <v>0</v>
      </c>
      <c r="AT17" s="197">
        <f t="shared" si="27"/>
        <v>0</v>
      </c>
      <c r="AU17" s="197">
        <f t="shared" si="27"/>
        <v>0</v>
      </c>
      <c r="AV17" s="197">
        <f t="shared" si="27"/>
        <v>0</v>
      </c>
      <c r="AW17" s="197">
        <f t="shared" si="27"/>
        <v>0</v>
      </c>
      <c r="AX17" s="197">
        <f t="shared" si="27"/>
        <v>0</v>
      </c>
      <c r="AY17" s="197">
        <f t="shared" si="27"/>
        <v>0</v>
      </c>
      <c r="AZ17" s="197">
        <f t="shared" si="27"/>
        <v>0</v>
      </c>
      <c r="BA17" s="197">
        <f t="shared" si="27"/>
        <v>0</v>
      </c>
      <c r="BB17" s="197">
        <f t="shared" si="27"/>
        <v>0</v>
      </c>
      <c r="BC17" s="170">
        <f t="shared" si="19"/>
        <v>0</v>
      </c>
      <c r="BQ17" s="294"/>
      <c r="BR17" s="170"/>
      <c r="BS17" s="170"/>
      <c r="BT17" s="170"/>
      <c r="BU17" s="170"/>
      <c r="BV17" s="170"/>
      <c r="BW17" s="170"/>
      <c r="BX17" s="170"/>
      <c r="BY17" s="170"/>
      <c r="BZ17" s="170"/>
      <c r="CA17" s="170"/>
      <c r="CB17" s="170"/>
    </row>
    <row r="18" spans="2:80" x14ac:dyDescent="0.2">
      <c r="AS18" s="150">
        <f>10807*1.03</f>
        <v>11131.210000000001</v>
      </c>
      <c r="BR18" s="178"/>
      <c r="BS18" s="178"/>
      <c r="BT18" s="178"/>
      <c r="BU18" s="178"/>
      <c r="BV18" s="178"/>
      <c r="BW18" s="178"/>
      <c r="BX18" s="178"/>
      <c r="BY18" s="178"/>
      <c r="BZ18" s="178"/>
      <c r="CA18" s="178"/>
      <c r="CB18" s="178"/>
    </row>
    <row r="19" spans="2:80" ht="21" x14ac:dyDescent="0.35">
      <c r="B19" s="761" t="s">
        <v>194</v>
      </c>
      <c r="C19" s="762"/>
      <c r="D19" s="194"/>
      <c r="E19" s="195"/>
      <c r="F19" s="195">
        <f t="shared" ref="F19:O19" si="28">AS8+BD8</f>
        <v>0</v>
      </c>
      <c r="G19" s="198">
        <f t="shared" si="28"/>
        <v>0</v>
      </c>
      <c r="H19" s="198">
        <f t="shared" si="28"/>
        <v>0</v>
      </c>
      <c r="I19" s="198">
        <f t="shared" si="28"/>
        <v>0</v>
      </c>
      <c r="J19" s="198">
        <f t="shared" si="28"/>
        <v>0</v>
      </c>
      <c r="K19" s="198">
        <f t="shared" si="28"/>
        <v>0</v>
      </c>
      <c r="L19" s="198">
        <f t="shared" si="28"/>
        <v>0</v>
      </c>
      <c r="M19" s="198">
        <f t="shared" si="28"/>
        <v>0</v>
      </c>
      <c r="N19" s="198">
        <f t="shared" si="28"/>
        <v>0</v>
      </c>
      <c r="O19" s="199">
        <f t="shared" si="28"/>
        <v>0</v>
      </c>
      <c r="P19" s="200"/>
      <c r="Q19" s="200"/>
      <c r="R19" s="200"/>
      <c r="S19" s="200"/>
      <c r="T19" s="168"/>
      <c r="BR19" s="178"/>
      <c r="BS19" s="178"/>
      <c r="BT19" s="178"/>
      <c r="BU19" s="178"/>
      <c r="BV19" s="178"/>
      <c r="BW19" s="178"/>
      <c r="BX19" s="178"/>
      <c r="BY19" s="178"/>
      <c r="BZ19" s="178"/>
      <c r="CA19" s="178"/>
      <c r="CB19" s="180"/>
    </row>
    <row r="20" spans="2:80" ht="21" x14ac:dyDescent="0.35">
      <c r="B20" s="534" t="s">
        <v>195</v>
      </c>
      <c r="C20" s="535"/>
      <c r="D20" s="194"/>
      <c r="E20" s="195"/>
      <c r="F20" s="195">
        <f>F17</f>
        <v>0</v>
      </c>
      <c r="G20" s="198">
        <f t="shared" ref="G20:O20" si="29">G17</f>
        <v>0</v>
      </c>
      <c r="H20" s="198">
        <f t="shared" si="29"/>
        <v>0</v>
      </c>
      <c r="I20" s="198">
        <f t="shared" si="29"/>
        <v>0</v>
      </c>
      <c r="J20" s="198">
        <f t="shared" si="29"/>
        <v>0</v>
      </c>
      <c r="K20" s="198">
        <f t="shared" si="29"/>
        <v>0</v>
      </c>
      <c r="L20" s="198">
        <f t="shared" si="29"/>
        <v>0</v>
      </c>
      <c r="M20" s="198">
        <f t="shared" si="29"/>
        <v>0</v>
      </c>
      <c r="N20" s="198">
        <f t="shared" si="29"/>
        <v>0</v>
      </c>
      <c r="O20" s="199">
        <f t="shared" si="29"/>
        <v>0</v>
      </c>
      <c r="P20" s="200"/>
      <c r="Q20" s="201" t="s">
        <v>196</v>
      </c>
      <c r="R20" s="200"/>
      <c r="S20" s="200"/>
      <c r="T20" s="168"/>
      <c r="BR20" s="178"/>
      <c r="BS20" s="178"/>
      <c r="BT20" s="178"/>
      <c r="BU20" s="178"/>
      <c r="BV20" s="178"/>
      <c r="BW20" s="178"/>
      <c r="BX20" s="178"/>
      <c r="BY20" s="178"/>
      <c r="BZ20" s="178"/>
      <c r="CA20" s="178"/>
      <c r="CB20" s="180"/>
    </row>
    <row r="21" spans="2:80" ht="21" x14ac:dyDescent="0.35">
      <c r="B21" s="536" t="s">
        <v>197</v>
      </c>
      <c r="C21" s="535"/>
      <c r="D21" s="194"/>
      <c r="E21" s="195"/>
      <c r="F21" s="195">
        <f>SUM(F19:F20)</f>
        <v>0</v>
      </c>
      <c r="G21" s="198">
        <f t="shared" ref="G21:O21" si="30">SUM(G19:G20)</f>
        <v>0</v>
      </c>
      <c r="H21" s="198">
        <f t="shared" si="30"/>
        <v>0</v>
      </c>
      <c r="I21" s="198">
        <f t="shared" si="30"/>
        <v>0</v>
      </c>
      <c r="J21" s="198">
        <f t="shared" si="30"/>
        <v>0</v>
      </c>
      <c r="K21" s="198">
        <f t="shared" si="30"/>
        <v>0</v>
      </c>
      <c r="L21" s="198">
        <f t="shared" si="30"/>
        <v>0</v>
      </c>
      <c r="M21" s="198">
        <f t="shared" si="30"/>
        <v>0</v>
      </c>
      <c r="N21" s="198">
        <f t="shared" si="30"/>
        <v>0</v>
      </c>
      <c r="O21" s="199">
        <f t="shared" si="30"/>
        <v>0</v>
      </c>
      <c r="P21" s="200"/>
      <c r="Q21" s="202" t="s">
        <v>198</v>
      </c>
      <c r="R21" s="202"/>
      <c r="S21" s="202">
        <f>SUMIF($C$4:$C$145,"Frikjøp eksisterende ansatt",Q4:Q145)</f>
        <v>0</v>
      </c>
      <c r="T21" s="202"/>
      <c r="BR21" s="178"/>
      <c r="BS21" s="178"/>
      <c r="BT21" s="178"/>
      <c r="BU21" s="178"/>
      <c r="BV21" s="178"/>
      <c r="BW21" s="178"/>
      <c r="BX21" s="178"/>
      <c r="BY21" s="178"/>
      <c r="BZ21" s="178"/>
      <c r="CA21" s="178"/>
      <c r="CB21" s="180"/>
    </row>
    <row r="22" spans="2:80" ht="21" x14ac:dyDescent="0.35">
      <c r="B22" s="767" t="s">
        <v>199</v>
      </c>
      <c r="C22" s="768"/>
      <c r="D22" s="194"/>
      <c r="E22" s="195"/>
      <c r="F22" s="203">
        <f>SUMIF($B$4:$B$145,Tabeller!$G$92,Konferansemal!F4:F145)+SUMIF($B$4:$B$145,Tabeller!$G$93,Konferansemal!F4:F145)+SUMIF($B$4:$B$145,Tabeller!$G$94,Konferansemal!F4:F145)</f>
        <v>0</v>
      </c>
      <c r="G22" s="198">
        <f>SUMIF($B$4:$B$145,Tabeller!$G$92,Konferansemal!G4:G145)+SUMIF($B$4:$B$145,Tabeller!$G$93,Konferansemal!G4:G145)+SUMIF($B$4:$B$145,Tabeller!$G$94,Konferansemal!G4:G145)</f>
        <v>0</v>
      </c>
      <c r="H22" s="198">
        <f>SUMIF($B$4:$B$145,Tabeller!$G$92,Konferansemal!H4:H145)+SUMIF($B$4:$B$145,Tabeller!$G$93,Konferansemal!H4:H145)+SUMIF($B$4:$B$145,Tabeller!$G$94,Konferansemal!H4:H145)</f>
        <v>0</v>
      </c>
      <c r="I22" s="198">
        <f>SUMIF($B$4:$B$145,Tabeller!$G$92,Konferansemal!I4:I145)+SUMIF($B$4:$B$145,Tabeller!$G$93,Konferansemal!I4:I145)+SUMIF($B$4:$B$145,Tabeller!$G$94,Konferansemal!I4:I145)</f>
        <v>0</v>
      </c>
      <c r="J22" s="198">
        <f>SUMIF($B$4:$B$145,Tabeller!$G$92,Konferansemal!J4:J145)+SUMIF($B$4:$B$145,Tabeller!$G$93,Konferansemal!J4:J145)+SUMIF($B$4:$B$145,Tabeller!$G$94,Konferansemal!J4:J145)</f>
        <v>0</v>
      </c>
      <c r="K22" s="198">
        <f>SUMIF($B$4:$B$145,Tabeller!$G$92,Konferansemal!K4:K145)+SUMIF($B$4:$B$145,Tabeller!$G$93,Konferansemal!K4:K145)+SUMIF($B$4:$B$145,Tabeller!$G$94,Konferansemal!K4:K145)</f>
        <v>0</v>
      </c>
      <c r="L22" s="198">
        <f>SUMIF($B$4:$B$145,Tabeller!$G$92,Konferansemal!L4:L145)+SUMIF($B$4:$B$145,Tabeller!$G$93,Konferansemal!L4:L145)+SUMIF($B$4:$B$145,Tabeller!$G$94,Konferansemal!L4:L145)</f>
        <v>0</v>
      </c>
      <c r="M22" s="198">
        <f>SUMIF($B$4:$B$145,Tabeller!$G$92,Konferansemal!M4:M145)+SUMIF($B$4:$B$145,Tabeller!$G$93,Konferansemal!M4:M145)+SUMIF($B$4:$B$145,Tabeller!$G$94,Konferansemal!M4:M145)</f>
        <v>0</v>
      </c>
      <c r="N22" s="198">
        <f>SUMIF($B$4:$B$145,Tabeller!$G$92,Konferansemal!N4:N145)+SUMIF($B$4:$B$145,Tabeller!$G$93,Konferansemal!N4:N145)+SUMIF($B$4:$B$145,Tabeller!$G$94,Konferansemal!N4:N145)</f>
        <v>0</v>
      </c>
      <c r="O22" s="199">
        <f>SUMIF($B$4:$B$145,Tabeller!$G$92,Konferansemal!O4:O145)+SUMIF($B$4:$B$145,Tabeller!$G$93,Konferansemal!O4:O145)+SUMIF($B$4:$B$145,Tabeller!$G$94,Konferansemal!O4:O145)</f>
        <v>0</v>
      </c>
      <c r="P22" s="200"/>
      <c r="Q22" s="202" t="s">
        <v>200</v>
      </c>
      <c r="R22" s="202"/>
      <c r="S22" s="202">
        <f>F25+F26</f>
        <v>0</v>
      </c>
      <c r="T22" s="202"/>
      <c r="BR22" s="178"/>
      <c r="BS22" s="178"/>
      <c r="BT22" s="178"/>
      <c r="BU22" s="178"/>
      <c r="BV22" s="178"/>
      <c r="BW22" s="178"/>
      <c r="BX22" s="178"/>
      <c r="BY22" s="178"/>
      <c r="BZ22" s="178"/>
      <c r="CA22" s="178"/>
      <c r="CB22" s="180"/>
    </row>
    <row r="23" spans="2:80" ht="21" x14ac:dyDescent="0.35">
      <c r="B23" s="761" t="s">
        <v>201</v>
      </c>
      <c r="C23" s="762"/>
      <c r="D23" s="194"/>
      <c r="E23" s="195"/>
      <c r="F23" s="203">
        <f>(SUMIF($B$4:$B$145,Tabeller!$G$90,Konferansemal!F4:F145)+SUMIF($B$4:$B$145,Tabeller!$G$91,Konferansemal!F4:F145)+SUMIF($B$4:$B$145,Tabeller!$G$95,Konferansemal!F4:F145)+SUMIF($B$4:$B$145,Tabeller!$G$97,Konferansemal!F4:F145))*Tabeller!$J$90</f>
        <v>0</v>
      </c>
      <c r="G23" s="198">
        <f>(SUMIF($B$4:$B$145,Tabeller!$G$90,Konferansemal!G4:G145)+SUMIF($B$4:$B$145,Tabeller!$G$91,Konferansemal!G4:G145)+SUMIF($B$4:$B$145,Tabeller!$G$95,Konferansemal!G4:G145)+SUMIF($B$4:$B$145,Tabeller!$G$97,Konferansemal!G4:G145))*Tabeller!$J$90</f>
        <v>0</v>
      </c>
      <c r="H23" s="198">
        <f>(SUMIF($B$4:$B$145,Tabeller!$G$90,Konferansemal!H4:H145)+SUMIF($B$4:$B$145,Tabeller!$G$91,Konferansemal!H4:H145)+SUMIF($B$4:$B$145,Tabeller!$G$95,Konferansemal!H4:H145)+SUMIF($B$4:$B$145,Tabeller!$G$97,Konferansemal!H4:H145))*Tabeller!$J$90</f>
        <v>0</v>
      </c>
      <c r="I23" s="198">
        <f>(SUMIF($B$4:$B$145,Tabeller!$G$90,Konferansemal!I4:I145)+SUMIF($B$4:$B$145,Tabeller!$G$91,Konferansemal!I4:I145)+SUMIF($B$4:$B$145,Tabeller!$G$95,Konferansemal!I4:I145)+SUMIF($B$4:$B$145,Tabeller!$G$97,Konferansemal!I4:I145))*Tabeller!$J$90</f>
        <v>0</v>
      </c>
      <c r="J23" s="198">
        <f>(SUMIF($B$4:$B$145,Tabeller!$G$90,Konferansemal!J4:J145)+SUMIF($B$4:$B$145,Tabeller!$G$91,Konferansemal!J4:J145)+SUMIF($B$4:$B$145,Tabeller!$G$95,Konferansemal!J4:J145)+SUMIF($B$4:$B$145,Tabeller!$G$97,Konferansemal!J4:J145))*Tabeller!$J$90</f>
        <v>0</v>
      </c>
      <c r="K23" s="198">
        <f>(SUMIF($B$4:$B$145,Tabeller!$G$90,Konferansemal!K4:K145)+SUMIF($B$4:$B$145,Tabeller!$G$91,Konferansemal!K4:K145)+SUMIF($B$4:$B$145,Tabeller!$G$95,Konferansemal!K4:K145)+SUMIF($B$4:$B$145,Tabeller!$G$97,Konferansemal!K4:K145))*Tabeller!$J$90</f>
        <v>0</v>
      </c>
      <c r="L23" s="198">
        <f>(SUMIF($B$4:$B$145,Tabeller!$G$90,Konferansemal!L4:L145)+SUMIF($B$4:$B$145,Tabeller!$G$91,Konferansemal!L4:L145)+SUMIF($B$4:$B$145,Tabeller!$G$95,Konferansemal!L4:L145)+SUMIF($B$4:$B$145,Tabeller!$G$97,Konferansemal!L4:L145))*Tabeller!$J$90</f>
        <v>0</v>
      </c>
      <c r="M23" s="198">
        <f>(SUMIF($B$4:$B$145,Tabeller!$G$90,Konferansemal!M4:M145)+SUMIF($B$4:$B$145,Tabeller!$G$91,Konferansemal!M4:M145)+SUMIF($B$4:$B$145,Tabeller!$G$95,Konferansemal!M4:M145)+SUMIF($B$4:$B$145,Tabeller!$G$97,Konferansemal!M4:M145))*Tabeller!$J$90</f>
        <v>0</v>
      </c>
      <c r="N23" s="198">
        <f>(SUMIF($B$4:$B$145,Tabeller!$G$90,Konferansemal!N4:N145)+SUMIF($B$4:$B$145,Tabeller!$G$91,Konferansemal!N4:N145)+SUMIF($B$4:$B$145,Tabeller!$G$95,Konferansemal!N4:N145)+SUMIF($B$4:$B$145,Tabeller!$G$97,Konferansemal!N4:N145))*Tabeller!$J$90</f>
        <v>0</v>
      </c>
      <c r="O23" s="199">
        <f>(SUMIF($B$4:$B$145,Tabeller!$G$90,Konferansemal!O4:O145)+SUMIF($B$4:$B$145,Tabeller!$G$91,Konferansemal!O4:O145)+SUMIF($B$4:$B$145,Tabeller!$G$95,Konferansemal!O4:O145)+SUMIF($B$4:$B$145,Tabeller!$G$97,Konferansemal!O4:O145))*Tabeller!$J$90</f>
        <v>0</v>
      </c>
      <c r="P23" s="200"/>
      <c r="Q23" s="202" t="s">
        <v>202</v>
      </c>
      <c r="R23" s="202"/>
      <c r="S23" s="204"/>
      <c r="T23" s="202"/>
      <c r="BR23" s="178"/>
      <c r="BS23" s="178"/>
      <c r="BT23" s="178"/>
      <c r="BU23" s="178"/>
      <c r="BV23" s="178"/>
      <c r="BW23" s="178"/>
      <c r="BX23" s="178"/>
      <c r="BY23" s="178"/>
      <c r="BZ23" s="178"/>
      <c r="CA23" s="178"/>
      <c r="CB23" s="180"/>
    </row>
    <row r="24" spans="2:80" ht="21" x14ac:dyDescent="0.35">
      <c r="B24" s="763" t="s">
        <v>203</v>
      </c>
      <c r="C24" s="764"/>
      <c r="D24" s="194"/>
      <c r="E24" s="195"/>
      <c r="F24" s="195">
        <f>F21-F22-F23</f>
        <v>0</v>
      </c>
      <c r="G24" s="198">
        <f t="shared" ref="G24:O24" si="31">G21-G22-G23</f>
        <v>0</v>
      </c>
      <c r="H24" s="198">
        <f t="shared" si="31"/>
        <v>0</v>
      </c>
      <c r="I24" s="198">
        <f t="shared" si="31"/>
        <v>0</v>
      </c>
      <c r="J24" s="198">
        <f t="shared" si="31"/>
        <v>0</v>
      </c>
      <c r="K24" s="198">
        <f t="shared" si="31"/>
        <v>0</v>
      </c>
      <c r="L24" s="198">
        <f t="shared" si="31"/>
        <v>0</v>
      </c>
      <c r="M24" s="198">
        <f t="shared" si="31"/>
        <v>0</v>
      </c>
      <c r="N24" s="198">
        <f t="shared" si="31"/>
        <v>0</v>
      </c>
      <c r="O24" s="199">
        <f t="shared" si="31"/>
        <v>0</v>
      </c>
      <c r="P24" s="200"/>
      <c r="Q24" s="202" t="s">
        <v>204</v>
      </c>
      <c r="R24" s="202"/>
      <c r="S24" s="202">
        <f>S21+S22-S23</f>
        <v>0</v>
      </c>
      <c r="T24" s="202"/>
      <c r="BR24" s="178"/>
      <c r="BS24" s="178"/>
      <c r="BT24" s="178"/>
      <c r="BU24" s="178"/>
      <c r="BV24" s="178"/>
      <c r="BW24" s="178"/>
      <c r="BX24" s="178"/>
      <c r="BY24" s="178"/>
      <c r="BZ24" s="178"/>
      <c r="CA24" s="178"/>
      <c r="CB24" s="180"/>
    </row>
    <row r="25" spans="2:80" ht="21" x14ac:dyDescent="0.35">
      <c r="B25" s="205" t="s">
        <v>182</v>
      </c>
      <c r="C25" s="194"/>
      <c r="D25" s="206">
        <f>Registrering!B39</f>
        <v>0</v>
      </c>
      <c r="E25" s="195"/>
      <c r="F25" s="203">
        <f>F24*Registrering!$B$39</f>
        <v>0</v>
      </c>
      <c r="G25" s="198">
        <f>G24*Registrering!$B$39</f>
        <v>0</v>
      </c>
      <c r="H25" s="198">
        <f>H24*Registrering!$B$39</f>
        <v>0</v>
      </c>
      <c r="I25" s="198">
        <f>I24*Registrering!$B$39</f>
        <v>0</v>
      </c>
      <c r="J25" s="198">
        <f>J24*Registrering!$B$39</f>
        <v>0</v>
      </c>
      <c r="K25" s="198">
        <f>K24*Registrering!$B$39</f>
        <v>0</v>
      </c>
      <c r="L25" s="198">
        <f>L24*Registrering!$B$39</f>
        <v>0</v>
      </c>
      <c r="M25" s="198">
        <f>M24*Registrering!$B$39</f>
        <v>0</v>
      </c>
      <c r="N25" s="198">
        <f>N24*Registrering!$B$39</f>
        <v>0</v>
      </c>
      <c r="O25" s="199">
        <f>O24*Registrering!$B$39</f>
        <v>0</v>
      </c>
      <c r="P25" s="200"/>
      <c r="Q25" s="202"/>
      <c r="R25" s="202"/>
      <c r="S25" s="202"/>
      <c r="T25" s="202"/>
      <c r="AR25" s="150" t="s">
        <v>183</v>
      </c>
      <c r="AS25" s="178">
        <f t="shared" ref="AS25:BB25" si="32">AS8+AS17+BD8</f>
        <v>0</v>
      </c>
      <c r="AT25" s="178">
        <f t="shared" si="32"/>
        <v>0</v>
      </c>
      <c r="AU25" s="178">
        <f t="shared" si="32"/>
        <v>0</v>
      </c>
      <c r="AV25" s="178">
        <f t="shared" si="32"/>
        <v>0</v>
      </c>
      <c r="AW25" s="178">
        <f t="shared" si="32"/>
        <v>0</v>
      </c>
      <c r="AX25" s="178">
        <f t="shared" si="32"/>
        <v>0</v>
      </c>
      <c r="AY25" s="178">
        <f t="shared" si="32"/>
        <v>0</v>
      </c>
      <c r="AZ25" s="178">
        <f t="shared" si="32"/>
        <v>0</v>
      </c>
      <c r="BA25" s="178">
        <f t="shared" si="32"/>
        <v>0</v>
      </c>
      <c r="BB25" s="178">
        <f t="shared" si="32"/>
        <v>0</v>
      </c>
      <c r="BC25" s="178">
        <f>SUM(AS25:BB25)</f>
        <v>0</v>
      </c>
      <c r="BQ25" s="150"/>
      <c r="CB25" s="180"/>
    </row>
    <row r="26" spans="2:80" ht="21.75" thickBot="1" x14ac:dyDescent="0.4">
      <c r="B26" s="205" t="s">
        <v>184</v>
      </c>
      <c r="C26" s="194"/>
      <c r="D26" s="206">
        <f>Registrering!B40</f>
        <v>0</v>
      </c>
      <c r="E26" s="195"/>
      <c r="F26" s="203">
        <f>(F24+F25)*Registrering!$B$40</f>
        <v>0</v>
      </c>
      <c r="G26" s="198">
        <f>(G24+G25)*Registrering!$B$40</f>
        <v>0</v>
      </c>
      <c r="H26" s="198">
        <f>(H24+H25)*Registrering!$B$40</f>
        <v>0</v>
      </c>
      <c r="I26" s="198">
        <f>(I24+I25)*Registrering!$B$40</f>
        <v>0</v>
      </c>
      <c r="J26" s="198">
        <f>(J24+J25)*Registrering!$B$40</f>
        <v>0</v>
      </c>
      <c r="K26" s="198">
        <f>(K24+K25)*Registrering!$B$40</f>
        <v>0</v>
      </c>
      <c r="L26" s="198">
        <f>(L24+L25)*Registrering!$B$40</f>
        <v>0</v>
      </c>
      <c r="M26" s="198">
        <f>(M24+M25)*Registrering!$B$40</f>
        <v>0</v>
      </c>
      <c r="N26" s="198">
        <f>(N24+N25)*Registrering!$B$40</f>
        <v>0</v>
      </c>
      <c r="O26" s="199">
        <f>(O24+O25)*Registrering!$B$40</f>
        <v>0</v>
      </c>
      <c r="P26" s="200"/>
      <c r="Q26" s="207" t="s">
        <v>205</v>
      </c>
      <c r="R26" s="208"/>
      <c r="S26" s="208"/>
      <c r="T26" s="208"/>
      <c r="AR26" s="150" t="s">
        <v>17</v>
      </c>
      <c r="AS26" s="150">
        <f>[3]Finansiering!C10</f>
        <v>0</v>
      </c>
      <c r="AT26" s="150">
        <f>[3]Finansiering!D10</f>
        <v>0</v>
      </c>
      <c r="AU26" s="150">
        <f>[3]Finansiering!E10</f>
        <v>0</v>
      </c>
      <c r="AV26" s="150">
        <f>[3]Finansiering!F10</f>
        <v>0</v>
      </c>
      <c r="AW26" s="150">
        <f>[3]Finansiering!G10</f>
        <v>0</v>
      </c>
      <c r="AX26" s="150">
        <f>[3]Finansiering!H10</f>
        <v>0</v>
      </c>
      <c r="AY26" s="150">
        <f>[3]Finansiering!I10</f>
        <v>0</v>
      </c>
      <c r="AZ26" s="150">
        <f>[3]Finansiering!J10</f>
        <v>0</v>
      </c>
      <c r="BA26" s="150">
        <f>[3]Finansiering!K10</f>
        <v>0</v>
      </c>
      <c r="BB26" s="150">
        <f>[3]Finansiering!L10</f>
        <v>0</v>
      </c>
      <c r="BC26" s="178">
        <f>SUM(AS26:BB26)</f>
        <v>0</v>
      </c>
      <c r="BR26" s="180"/>
      <c r="BS26" s="180"/>
    </row>
    <row r="27" spans="2:80" ht="21" x14ac:dyDescent="0.35">
      <c r="B27" s="761" t="s">
        <v>206</v>
      </c>
      <c r="C27" s="762"/>
      <c r="D27" s="206"/>
      <c r="E27" s="195"/>
      <c r="F27" s="203">
        <f>Registrering!$B$47</f>
        <v>0</v>
      </c>
      <c r="G27" s="198"/>
      <c r="H27" s="198"/>
      <c r="I27" s="198"/>
      <c r="J27" s="198"/>
      <c r="K27" s="198"/>
      <c r="L27" s="198"/>
      <c r="M27" s="198"/>
      <c r="N27" s="198"/>
      <c r="O27" s="199"/>
      <c r="P27" s="200"/>
      <c r="Q27" s="752">
        <f>[3]Registrering!C13</f>
        <v>0</v>
      </c>
      <c r="R27" s="753"/>
      <c r="S27" s="753"/>
      <c r="T27" s="754"/>
      <c r="BC27" s="178"/>
      <c r="BR27" s="180"/>
      <c r="BS27" s="180"/>
    </row>
    <row r="28" spans="2:80" ht="21" x14ac:dyDescent="0.35">
      <c r="B28" s="761" t="s">
        <v>207</v>
      </c>
      <c r="C28" s="762"/>
      <c r="D28" s="206"/>
      <c r="E28" s="195"/>
      <c r="F28" s="203">
        <f>Registrering!$B$48*Tabeller!$J$92</f>
        <v>0</v>
      </c>
      <c r="G28" s="198"/>
      <c r="H28" s="198"/>
      <c r="I28" s="198"/>
      <c r="J28" s="198"/>
      <c r="K28" s="198"/>
      <c r="L28" s="198"/>
      <c r="M28" s="198"/>
      <c r="N28" s="198"/>
      <c r="O28" s="199"/>
      <c r="P28" s="200"/>
      <c r="Q28" s="755"/>
      <c r="R28" s="756"/>
      <c r="S28" s="756"/>
      <c r="T28" s="757"/>
      <c r="BC28" s="178"/>
      <c r="BR28" s="180"/>
      <c r="BS28" s="180"/>
    </row>
    <row r="29" spans="2:80" ht="21" x14ac:dyDescent="0.35">
      <c r="B29" s="763" t="s">
        <v>208</v>
      </c>
      <c r="C29" s="764"/>
      <c r="D29" s="206"/>
      <c r="E29" s="195"/>
      <c r="F29" s="195">
        <f>+F24+F25+F26-F27-F28</f>
        <v>0</v>
      </c>
      <c r="G29" s="198">
        <f t="shared" ref="G29:O29" si="33">+G24+G25+G26-G27-G28</f>
        <v>0</v>
      </c>
      <c r="H29" s="198">
        <f t="shared" si="33"/>
        <v>0</v>
      </c>
      <c r="I29" s="198">
        <f t="shared" si="33"/>
        <v>0</v>
      </c>
      <c r="J29" s="198">
        <f t="shared" si="33"/>
        <v>0</v>
      </c>
      <c r="K29" s="198">
        <f t="shared" si="33"/>
        <v>0</v>
      </c>
      <c r="L29" s="198">
        <f t="shared" si="33"/>
        <v>0</v>
      </c>
      <c r="M29" s="198">
        <f t="shared" si="33"/>
        <v>0</v>
      </c>
      <c r="N29" s="198">
        <f t="shared" si="33"/>
        <v>0</v>
      </c>
      <c r="O29" s="199">
        <f t="shared" si="33"/>
        <v>0</v>
      </c>
      <c r="P29" s="200"/>
      <c r="Q29" s="755"/>
      <c r="R29" s="756"/>
      <c r="S29" s="756"/>
      <c r="T29" s="757"/>
      <c r="BC29" s="178"/>
      <c r="BR29" s="180"/>
      <c r="BS29" s="180"/>
    </row>
    <row r="30" spans="2:80" ht="21" x14ac:dyDescent="0.35">
      <c r="B30" s="765" t="s">
        <v>41</v>
      </c>
      <c r="C30" s="766"/>
      <c r="D30" s="206">
        <f>Registrering!B41</f>
        <v>0</v>
      </c>
      <c r="E30" s="195"/>
      <c r="F30" s="203">
        <f>F29*$D$30</f>
        <v>0</v>
      </c>
      <c r="G30" s="198">
        <f t="shared" ref="G30:O30" si="34">G29*$D$30</f>
        <v>0</v>
      </c>
      <c r="H30" s="198">
        <f t="shared" si="34"/>
        <v>0</v>
      </c>
      <c r="I30" s="198">
        <f t="shared" si="34"/>
        <v>0</v>
      </c>
      <c r="J30" s="198">
        <f t="shared" si="34"/>
        <v>0</v>
      </c>
      <c r="K30" s="198">
        <f t="shared" si="34"/>
        <v>0</v>
      </c>
      <c r="L30" s="198">
        <f t="shared" si="34"/>
        <v>0</v>
      </c>
      <c r="M30" s="198">
        <f t="shared" si="34"/>
        <v>0</v>
      </c>
      <c r="N30" s="198">
        <f t="shared" si="34"/>
        <v>0</v>
      </c>
      <c r="O30" s="199">
        <f t="shared" si="34"/>
        <v>0</v>
      </c>
      <c r="P30" s="200"/>
      <c r="Q30" s="755"/>
      <c r="R30" s="756"/>
      <c r="S30" s="756"/>
      <c r="T30" s="757"/>
      <c r="BC30" s="178"/>
      <c r="BR30" s="180"/>
      <c r="BS30" s="180"/>
    </row>
    <row r="31" spans="2:80" ht="21" x14ac:dyDescent="0.35">
      <c r="B31" s="763" t="s">
        <v>209</v>
      </c>
      <c r="C31" s="764"/>
      <c r="D31" s="206"/>
      <c r="E31" s="195"/>
      <c r="F31" s="195">
        <f>F29+F30</f>
        <v>0</v>
      </c>
      <c r="G31" s="198">
        <f t="shared" ref="G31:O31" si="35">G29+G30</f>
        <v>0</v>
      </c>
      <c r="H31" s="198">
        <f t="shared" si="35"/>
        <v>0</v>
      </c>
      <c r="I31" s="198">
        <f t="shared" si="35"/>
        <v>0</v>
      </c>
      <c r="J31" s="198">
        <f t="shared" si="35"/>
        <v>0</v>
      </c>
      <c r="K31" s="198">
        <f t="shared" si="35"/>
        <v>0</v>
      </c>
      <c r="L31" s="198">
        <f t="shared" si="35"/>
        <v>0</v>
      </c>
      <c r="M31" s="198">
        <f t="shared" si="35"/>
        <v>0</v>
      </c>
      <c r="N31" s="198">
        <f t="shared" si="35"/>
        <v>0</v>
      </c>
      <c r="O31" s="199">
        <f t="shared" si="35"/>
        <v>0</v>
      </c>
      <c r="P31" s="200"/>
      <c r="Q31" s="755"/>
      <c r="R31" s="756"/>
      <c r="S31" s="756"/>
      <c r="T31" s="757"/>
      <c r="BC31" s="178"/>
      <c r="BR31" s="180"/>
      <c r="BS31" s="180"/>
    </row>
    <row r="32" spans="2:80" ht="21" x14ac:dyDescent="0.35">
      <c r="B32" s="763" t="s">
        <v>210</v>
      </c>
      <c r="C32" s="764"/>
      <c r="D32" s="206"/>
      <c r="E32" s="195"/>
      <c r="F32" s="195">
        <f>IFERROR((F31/Registrering!$B$45),0)</f>
        <v>0</v>
      </c>
      <c r="G32" s="198">
        <f>IFERROR((G31/Registrering!$B$45),0)</f>
        <v>0</v>
      </c>
      <c r="H32" s="198">
        <f>IFERROR((H31/Registrering!$B$45),0)</f>
        <v>0</v>
      </c>
      <c r="I32" s="198">
        <f>IFERROR((I31/Registrering!$B$45),0)</f>
        <v>0</v>
      </c>
      <c r="J32" s="198">
        <f>IFERROR((J31/Registrering!$B$45),0)</f>
        <v>0</v>
      </c>
      <c r="K32" s="198">
        <f>IFERROR((K31/Registrering!$B$45),0)</f>
        <v>0</v>
      </c>
      <c r="L32" s="198">
        <f>IFERROR((L31/Registrering!$B$45),0)</f>
        <v>0</v>
      </c>
      <c r="M32" s="198">
        <f>IFERROR((M31/Registrering!$B$45),0)</f>
        <v>0</v>
      </c>
      <c r="N32" s="198">
        <f>IFERROR((N31/Registrering!$B$45),0)</f>
        <v>0</v>
      </c>
      <c r="O32" s="199">
        <f>IFERROR((O31/Registrering!$B$45),0)</f>
        <v>0</v>
      </c>
      <c r="P32" s="200"/>
      <c r="Q32" s="755"/>
      <c r="R32" s="756"/>
      <c r="S32" s="756"/>
      <c r="T32" s="757"/>
      <c r="BC32" s="178"/>
      <c r="BR32" s="180"/>
      <c r="BS32" s="180"/>
    </row>
    <row r="33" spans="2:69" ht="21.75" thickBot="1" x14ac:dyDescent="0.4">
      <c r="B33" s="763" t="s">
        <v>211</v>
      </c>
      <c r="C33" s="764"/>
      <c r="D33" s="194"/>
      <c r="E33" s="195"/>
      <c r="F33" s="195">
        <f>IFERROR((F22/Registrering!$B$46),0)</f>
        <v>0</v>
      </c>
      <c r="G33" s="198">
        <f>IFERROR((G22/Registrering!$B$46),0)</f>
        <v>0</v>
      </c>
      <c r="H33" s="198">
        <f>IFERROR((H22/Registrering!$B$46),0)</f>
        <v>0</v>
      </c>
      <c r="I33" s="198">
        <f>IFERROR((I22/Registrering!$B$46),0)</f>
        <v>0</v>
      </c>
      <c r="J33" s="198">
        <f>IFERROR((J22/Registrering!$B$46),0)</f>
        <v>0</v>
      </c>
      <c r="K33" s="198">
        <f>IFERROR((K22/Registrering!$B$46),0)</f>
        <v>0</v>
      </c>
      <c r="L33" s="198">
        <f>IFERROR((L22/Registrering!$B$46),0)</f>
        <v>0</v>
      </c>
      <c r="M33" s="198">
        <f>IFERROR((M22/Registrering!$B$46),0)</f>
        <v>0</v>
      </c>
      <c r="N33" s="198">
        <f>IFERROR((N22/Registrering!$B$46),0)</f>
        <v>0</v>
      </c>
      <c r="O33" s="199">
        <f>IFERROR((O22/Registrering!$B$46),0)</f>
        <v>0</v>
      </c>
      <c r="P33" s="200"/>
      <c r="Q33" s="758"/>
      <c r="R33" s="759"/>
      <c r="S33" s="759"/>
      <c r="T33" s="760"/>
      <c r="AR33" s="150" t="s">
        <v>18</v>
      </c>
      <c r="AS33" s="180">
        <f>-IF($E$19="Sats pr årsverk",#REF!+#REF!+#REF!,AS26+AS25)</f>
        <v>0</v>
      </c>
      <c r="AT33" s="180">
        <f>-IF($E$19="Sats pr årsverk",#REF!+#REF!+#REF!,AT26+AT25)</f>
        <v>0</v>
      </c>
      <c r="AU33" s="180">
        <f>-IF($E$19="Sats pr årsverk",#REF!+#REF!+#REF!,AU26+AU25)</f>
        <v>0</v>
      </c>
      <c r="AV33" s="180">
        <f>-IF($E$19="Sats pr årsverk",#REF!+#REF!+#REF!,AV26+AV25)</f>
        <v>0</v>
      </c>
      <c r="AW33" s="180">
        <f>-IF($E$19="Sats pr årsverk",#REF!+#REF!+#REF!,AW26+AW25)</f>
        <v>0</v>
      </c>
      <c r="AX33" s="180">
        <f>-IF($E$19="Sats pr årsverk",#REF!+#REF!+#REF!,AX26+AX25)</f>
        <v>0</v>
      </c>
      <c r="AY33" s="180">
        <f>-IF($E$19="Sats pr årsverk",#REF!+#REF!+#REF!,AY26+AY25)</f>
        <v>0</v>
      </c>
      <c r="AZ33" s="180">
        <f>-IF($E$19="Sats pr årsverk",#REF!+#REF!+#REF!,AZ26+AZ25)</f>
        <v>0</v>
      </c>
      <c r="BA33" s="180">
        <f>-IF($E$19="Sats pr årsverk",#REF!+#REF!+#REF!,BA26+BA25)</f>
        <v>0</v>
      </c>
      <c r="BB33" s="180"/>
      <c r="BC33" s="178"/>
    </row>
    <row r="34" spans="2:69" ht="21" x14ac:dyDescent="0.35">
      <c r="F34" s="154"/>
      <c r="Q34" s="209"/>
      <c r="R34" s="209"/>
      <c r="S34" s="210"/>
      <c r="BB34" s="162"/>
      <c r="BC34" s="211"/>
      <c r="BD34" s="212"/>
      <c r="BE34" s="212"/>
      <c r="BF34" s="212"/>
      <c r="BG34" s="212"/>
      <c r="BH34" s="212"/>
      <c r="BI34" s="212"/>
      <c r="BJ34" s="212"/>
      <c r="BK34" s="212"/>
      <c r="BL34" s="212"/>
      <c r="BM34" s="212"/>
      <c r="BN34" s="113"/>
      <c r="BO34" s="113"/>
    </row>
    <row r="35" spans="2:69" ht="15" customHeight="1" x14ac:dyDescent="0.25">
      <c r="B35" s="611"/>
      <c r="C35" s="180"/>
      <c r="F35" s="180"/>
      <c r="G35" s="213"/>
      <c r="O35" s="180"/>
      <c r="BB35" s="214"/>
      <c r="BC35" s="215"/>
      <c r="BD35" s="216"/>
      <c r="BE35" s="216"/>
      <c r="BF35" s="216"/>
      <c r="BG35" s="216"/>
      <c r="BH35" s="216"/>
      <c r="BI35" s="216"/>
      <c r="BJ35" s="216"/>
      <c r="BK35" s="216"/>
      <c r="BL35" s="216"/>
      <c r="BM35" s="216"/>
      <c r="BN35" s="113"/>
      <c r="BO35" s="113"/>
      <c r="BQ35" s="280"/>
    </row>
    <row r="36" spans="2:69" ht="18.75" customHeight="1" x14ac:dyDescent="0.3">
      <c r="B36" s="217" t="s">
        <v>212</v>
      </c>
      <c r="C36" s="218"/>
      <c r="D36" s="168"/>
      <c r="E36" s="168" t="s">
        <v>213</v>
      </c>
      <c r="F36" s="612"/>
      <c r="O36" s="180"/>
      <c r="P36" s="279"/>
      <c r="BB36" s="162"/>
      <c r="BD36" s="313"/>
      <c r="BE36" s="313"/>
      <c r="BF36" s="313"/>
      <c r="BG36" s="313"/>
      <c r="BH36" s="313"/>
      <c r="BI36" s="313"/>
      <c r="BJ36" s="313"/>
      <c r="BK36" s="313"/>
      <c r="BL36" s="313"/>
      <c r="BM36" s="313"/>
      <c r="BN36" s="113"/>
      <c r="BO36" s="113"/>
      <c r="BQ36" s="280"/>
    </row>
    <row r="37" spans="2:69" ht="15" customHeight="1" x14ac:dyDescent="0.25">
      <c r="G37" s="613"/>
      <c r="BB37" s="162"/>
      <c r="BD37" s="212"/>
      <c r="BE37" s="212"/>
      <c r="BF37" s="212"/>
      <c r="BG37" s="212"/>
      <c r="BH37" s="212"/>
      <c r="BI37" s="212"/>
      <c r="BJ37" s="212"/>
      <c r="BK37" s="212"/>
      <c r="BL37" s="212"/>
      <c r="BM37" s="212"/>
      <c r="BN37" s="113"/>
      <c r="BO37" s="113"/>
      <c r="BQ37" s="280"/>
    </row>
    <row r="38" spans="2:69" ht="15" customHeight="1" x14ac:dyDescent="0.25">
      <c r="B38" s="611"/>
      <c r="D38" s="219"/>
      <c r="G38" s="220"/>
      <c r="BB38" s="214"/>
      <c r="BC38" s="182"/>
      <c r="BD38" s="221"/>
      <c r="BE38" s="221"/>
      <c r="BF38" s="221"/>
      <c r="BG38" s="221"/>
      <c r="BH38" s="221"/>
      <c r="BI38" s="221"/>
      <c r="BJ38" s="221"/>
      <c r="BK38" s="221"/>
      <c r="BL38" s="221"/>
      <c r="BM38" s="221"/>
      <c r="BN38" s="113"/>
      <c r="BO38" s="113"/>
      <c r="BQ38" s="280"/>
    </row>
    <row r="39" spans="2:69" ht="15" customHeight="1" x14ac:dyDescent="0.25">
      <c r="BB39" s="162"/>
      <c r="BD39" s="311"/>
      <c r="BE39" s="311"/>
      <c r="BF39" s="311"/>
      <c r="BG39" s="311"/>
      <c r="BH39" s="311"/>
      <c r="BI39" s="311"/>
      <c r="BJ39" s="311"/>
      <c r="BK39" s="311"/>
      <c r="BL39" s="311"/>
      <c r="BM39" s="311"/>
      <c r="BN39" s="113"/>
      <c r="BO39" s="113"/>
      <c r="BQ39" s="280"/>
    </row>
    <row r="40" spans="2:69" ht="15" customHeight="1" x14ac:dyDescent="0.25">
      <c r="BB40" s="149"/>
      <c r="BC40" s="162"/>
      <c r="BD40" s="222"/>
      <c r="BE40" s="222"/>
      <c r="BF40" s="222"/>
      <c r="BG40" s="222"/>
      <c r="BH40" s="222"/>
      <c r="BI40" s="222"/>
      <c r="BJ40" s="222"/>
      <c r="BK40" s="222"/>
      <c r="BL40" s="222"/>
      <c r="BM40" s="222"/>
      <c r="BN40" s="113"/>
      <c r="BO40" s="113"/>
      <c r="BQ40" s="280"/>
    </row>
    <row r="41" spans="2:69" x14ac:dyDescent="0.2">
      <c r="BB41" s="149"/>
      <c r="BN41" s="113"/>
      <c r="BO41" s="113"/>
      <c r="BQ41" s="280"/>
    </row>
    <row r="42" spans="2:69" x14ac:dyDescent="0.2">
      <c r="Q42" s="180"/>
      <c r="BD42" s="150" t="str">
        <f>IF(BD41&gt;0,BD41,"")</f>
        <v/>
      </c>
      <c r="BE42" s="150" t="str">
        <f t="shared" ref="BE42:BM42" si="36">IF(BE41&gt;0,BE41,"")</f>
        <v/>
      </c>
      <c r="BF42" s="150" t="str">
        <f t="shared" si="36"/>
        <v/>
      </c>
      <c r="BG42" s="150" t="str">
        <f t="shared" si="36"/>
        <v/>
      </c>
      <c r="BH42" s="150" t="str">
        <f t="shared" si="36"/>
        <v/>
      </c>
      <c r="BI42" s="150" t="str">
        <f t="shared" si="36"/>
        <v/>
      </c>
      <c r="BJ42" s="150" t="str">
        <f t="shared" si="36"/>
        <v/>
      </c>
      <c r="BK42" s="150" t="str">
        <f t="shared" si="36"/>
        <v/>
      </c>
      <c r="BL42" s="150" t="str">
        <f t="shared" si="36"/>
        <v/>
      </c>
      <c r="BM42" s="150" t="str">
        <f t="shared" si="36"/>
        <v/>
      </c>
      <c r="BN42" s="113"/>
      <c r="BO42" s="113"/>
      <c r="BQ42" s="280"/>
    </row>
    <row r="43" spans="2:69" x14ac:dyDescent="0.2">
      <c r="Q43" s="180"/>
      <c r="BN43" s="113"/>
      <c r="BO43" s="113"/>
    </row>
    <row r="44" spans="2:69" x14ac:dyDescent="0.2">
      <c r="Q44" s="277"/>
      <c r="BD44" s="178"/>
    </row>
    <row r="46" spans="2:69" x14ac:dyDescent="0.2">
      <c r="BD46" s="277"/>
    </row>
    <row r="50" spans="57:57" x14ac:dyDescent="0.2">
      <c r="BE50" s="150" t="e">
        <f>(BD35*BD36)/(BD38+BD35)+(BD38*BD39)/(BD35+BD38)</f>
        <v>#DIV/0!</v>
      </c>
    </row>
  </sheetData>
  <sheetProtection algorithmName="SHA-512" hashValue="VvFjSgyLrOmFn2OiZqUDFaFz2DxI66w331IYlEzvWKxtI3e2MX21AR8HCjljy8Edlfp1pQJtCbmNgDR+qQ1atg==" saltValue="whtOirE2L2EKitntisMlDQ==" spinCount="100000" sheet="1" objects="1" scenarios="1" formatCells="0" formatColumns="0" formatRows="0"/>
  <mergeCells count="12">
    <mergeCell ref="B19:C19"/>
    <mergeCell ref="B22:C22"/>
    <mergeCell ref="B23:C23"/>
    <mergeCell ref="B24:C24"/>
    <mergeCell ref="B27:C27"/>
    <mergeCell ref="Q27:T33"/>
    <mergeCell ref="B28:C28"/>
    <mergeCell ref="B29:C29"/>
    <mergeCell ref="B30:C30"/>
    <mergeCell ref="B31:C31"/>
    <mergeCell ref="B32:C32"/>
    <mergeCell ref="B33:C33"/>
  </mergeCells>
  <conditionalFormatting sqref="B7:B16">
    <cfRule type="expression" dxfId="146" priority="80" stopIfTrue="1">
      <formula>#REF!="NEI"</formula>
    </cfRule>
  </conditionalFormatting>
  <conditionalFormatting sqref="B19:B24">
    <cfRule type="expression" dxfId="145" priority="366" stopIfTrue="1">
      <formula>#REF!="NEI"</formula>
    </cfRule>
  </conditionalFormatting>
  <conditionalFormatting sqref="B27:B33">
    <cfRule type="expression" dxfId="144" priority="305" stopIfTrue="1">
      <formula>#REF!="NEI"</formula>
    </cfRule>
  </conditionalFormatting>
  <conditionalFormatting sqref="B36">
    <cfRule type="expression" dxfId="143" priority="337">
      <formula>#REF!="Andel"</formula>
    </cfRule>
  </conditionalFormatting>
  <conditionalFormatting sqref="B38">
    <cfRule type="expression" dxfId="142" priority="332">
      <formula>#REF!="Andel"</formula>
    </cfRule>
  </conditionalFormatting>
  <conditionalFormatting sqref="B25:D26">
    <cfRule type="expression" dxfId="141" priority="314" stopIfTrue="1">
      <formula>#REF!="NEI"</formula>
    </cfRule>
  </conditionalFormatting>
  <conditionalFormatting sqref="B3:E6">
    <cfRule type="expression" dxfId="140" priority="187" stopIfTrue="1">
      <formula>#REF!="NEI"</formula>
    </cfRule>
  </conditionalFormatting>
  <conditionalFormatting sqref="B17:S17">
    <cfRule type="expression" dxfId="139" priority="352" stopIfTrue="1">
      <formula>#REF!="NEI"</formula>
    </cfRule>
  </conditionalFormatting>
  <conditionalFormatting sqref="C36">
    <cfRule type="expression" dxfId="138" priority="336" stopIfTrue="1">
      <formula>#REF!="NEI"</formula>
    </cfRule>
  </conditionalFormatting>
  <conditionalFormatting sqref="C11:D16">
    <cfRule type="expression" dxfId="137" priority="77" stopIfTrue="1">
      <formula>#REF!="NEI"</formula>
    </cfRule>
  </conditionalFormatting>
  <conditionalFormatting sqref="C7:E7">
    <cfRule type="expression" dxfId="136" priority="180" stopIfTrue="1">
      <formula>#REF!="NEI"</formula>
    </cfRule>
  </conditionalFormatting>
  <conditionalFormatting sqref="C9:E10">
    <cfRule type="expression" dxfId="135" priority="339" stopIfTrue="1">
      <formula>#REF!="NEI"</formula>
    </cfRule>
  </conditionalFormatting>
  <conditionalFormatting sqref="C8:S8">
    <cfRule type="expression" dxfId="134" priority="355" stopIfTrue="1">
      <formula>#REF!="NEI"</formula>
    </cfRule>
  </conditionalFormatting>
  <conditionalFormatting sqref="D27:D33">
    <cfRule type="expression" dxfId="133" priority="1" stopIfTrue="1">
      <formula>#REF!="NEI"</formula>
    </cfRule>
  </conditionalFormatting>
  <conditionalFormatting sqref="D19:O24">
    <cfRule type="expression" dxfId="132" priority="342" stopIfTrue="1">
      <formula>#REF!="NEI"</formula>
    </cfRule>
  </conditionalFormatting>
  <conditionalFormatting sqref="E1 P1 B2:F2">
    <cfRule type="expression" dxfId="131" priority="368" stopIfTrue="1">
      <formula>#REF!="NEI"</formula>
    </cfRule>
  </conditionalFormatting>
  <conditionalFormatting sqref="E11">
    <cfRule type="expression" dxfId="130" priority="318" stopIfTrue="1">
      <formula>#REF!="NEI"</formula>
    </cfRule>
  </conditionalFormatting>
  <conditionalFormatting sqref="E25:O25">
    <cfRule type="expression" dxfId="129" priority="315" stopIfTrue="1">
      <formula>#REF!="NEI"</formula>
    </cfRule>
  </conditionalFormatting>
  <conditionalFormatting sqref="E26:P33">
    <cfRule type="expression" dxfId="128" priority="311" stopIfTrue="1">
      <formula>#REF!="NEI"</formula>
    </cfRule>
  </conditionalFormatting>
  <conditionalFormatting sqref="F9">
    <cfRule type="expression" dxfId="127" priority="361" stopIfTrue="1">
      <formula>#REF!="NEI"</formula>
    </cfRule>
  </conditionalFormatting>
  <conditionalFormatting sqref="F13:F16">
    <cfRule type="expression" dxfId="126" priority="78" stopIfTrue="1">
      <formula>#REF!="NEI"</formula>
    </cfRule>
  </conditionalFormatting>
  <conditionalFormatting sqref="F34">
    <cfRule type="expression" dxfId="125" priority="333" stopIfTrue="1">
      <formula>#REF!="NEI"</formula>
    </cfRule>
  </conditionalFormatting>
  <conditionalFormatting sqref="F4:O7">
    <cfRule type="expression" dxfId="124" priority="185">
      <formula>#REF!="Finansieringsandel"</formula>
    </cfRule>
  </conditionalFormatting>
  <conditionalFormatting sqref="F11:O11">
    <cfRule type="expression" dxfId="123" priority="369">
      <formula>#REF!="Finansieringsandel"</formula>
    </cfRule>
  </conditionalFormatting>
  <conditionalFormatting sqref="F10:S10">
    <cfRule type="expression" dxfId="122" priority="334" stopIfTrue="1">
      <formula>#REF!="NEI"</formula>
    </cfRule>
  </conditionalFormatting>
  <conditionalFormatting sqref="F3:T3">
    <cfRule type="expression" dxfId="121" priority="310" stopIfTrue="1">
      <formula>#REF!="NEI"</formula>
    </cfRule>
  </conditionalFormatting>
  <conditionalFormatting sqref="G37:G38">
    <cfRule type="expression" dxfId="120" priority="319" stopIfTrue="1">
      <formula>#REF!="NEI"</formula>
    </cfRule>
  </conditionalFormatting>
  <conditionalFormatting sqref="P21:P25 Q26:Q27">
    <cfRule type="expression" dxfId="119" priority="316" stopIfTrue="1">
      <formula>#REF!="NEI"</formula>
    </cfRule>
  </conditionalFormatting>
  <conditionalFormatting sqref="P5:Q7">
    <cfRule type="expression" dxfId="118" priority="183" stopIfTrue="1">
      <formula>#REF!="NEI"</formula>
    </cfRule>
  </conditionalFormatting>
  <conditionalFormatting sqref="P13:S16">
    <cfRule type="expression" dxfId="117" priority="79" stopIfTrue="1">
      <formula>#REF!="NEI"</formula>
    </cfRule>
  </conditionalFormatting>
  <conditionalFormatting sqref="P19:S20">
    <cfRule type="expression" dxfId="116" priority="341" stopIfTrue="1">
      <formula>#REF!="NEI"</formula>
    </cfRule>
  </conditionalFormatting>
  <conditionalFormatting sqref="Q20:Q21 R21:T21 Q22:T25 Q26:R26">
    <cfRule type="expression" dxfId="115" priority="338" stopIfTrue="1">
      <formula>#REF!="NEI"</formula>
    </cfRule>
  </conditionalFormatting>
  <conditionalFormatting sqref="Q11:S12">
    <cfRule type="expression" dxfId="114" priority="349" stopIfTrue="1">
      <formula>#REF!="NEI"</formula>
    </cfRule>
  </conditionalFormatting>
  <conditionalFormatting sqref="Q34:S34">
    <cfRule type="expression" dxfId="113" priority="312" stopIfTrue="1">
      <formula>#REF!="NEI"</formula>
    </cfRule>
  </conditionalFormatting>
  <conditionalFormatting sqref="S5:T7">
    <cfRule type="expression" dxfId="112" priority="179" stopIfTrue="1">
      <formula>#REF!="NEI"</formula>
    </cfRule>
  </conditionalFormatting>
  <conditionalFormatting sqref="AS3:BB3">
    <cfRule type="expression" dxfId="111" priority="358" stopIfTrue="1">
      <formula>#REF!="NEI"</formula>
    </cfRule>
  </conditionalFormatting>
  <conditionalFormatting sqref="AS8:BB8">
    <cfRule type="expression" dxfId="110" priority="357" stopIfTrue="1">
      <formula>#REF!="NEI"</formula>
    </cfRule>
  </conditionalFormatting>
  <conditionalFormatting sqref="AS10:BB10">
    <cfRule type="expression" dxfId="109" priority="343" stopIfTrue="1">
      <formula>#REF!="NEI"</formula>
    </cfRule>
  </conditionalFormatting>
  <conditionalFormatting sqref="AS17:BB17">
    <cfRule type="expression" dxfId="108" priority="344" stopIfTrue="1">
      <formula>#REF!="NEI"</formula>
    </cfRule>
  </conditionalFormatting>
  <conditionalFormatting sqref="BC34:BC35">
    <cfRule type="expression" dxfId="107" priority="330" stopIfTrue="1">
      <formula>#REF!="NEI"</formula>
    </cfRule>
  </conditionalFormatting>
  <conditionalFormatting sqref="BD3:BM3">
    <cfRule type="expression" dxfId="106" priority="359" stopIfTrue="1">
      <formula>#REF!="NEI"</formula>
    </cfRule>
  </conditionalFormatting>
  <conditionalFormatting sqref="BD8:BM8">
    <cfRule type="expression" dxfId="105" priority="360" stopIfTrue="1">
      <formula>#REF!="NEI"</formula>
    </cfRule>
  </conditionalFormatting>
  <conditionalFormatting sqref="BQ35:BQ42">
    <cfRule type="expression" dxfId="104" priority="335" stopIfTrue="1">
      <formula>#REF!="NEI"</formula>
    </cfRule>
  </conditionalFormatting>
  <conditionalFormatting sqref="BR1:BZ3">
    <cfRule type="expression" dxfId="103" priority="365" stopIfTrue="1">
      <formula>#REF!="NEI"</formula>
    </cfRule>
  </conditionalFormatting>
  <conditionalFormatting sqref="CA3:CB8">
    <cfRule type="expression" dxfId="102" priority="346" stopIfTrue="1">
      <formula>#REF!="NEI"</formula>
    </cfRule>
  </conditionalFormatting>
  <dataValidations count="1">
    <dataValidation type="list" allowBlank="1" showInputMessage="1" showErrorMessage="1" sqref="C4:C7" xr:uid="{00000000-0002-0000-0500-000000000000}">
      <formula1>"Prosjektansatt, Frikjøp eksisterende ansatt"</formula1>
    </dataValidation>
  </dataValidations>
  <pageMargins left="0.7" right="0.7" top="0.75" bottom="0.75" header="0.3" footer="0.3"/>
  <pageSetup paperSize="9" scale="3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6329" r:id="rId4" name="Button 9">
              <controlPr defaultSize="0" print="0" autoFill="0" autoPict="0" macro="[0]!LeggTilAnsatte2">
                <anchor moveWithCells="1" sizeWithCells="1">
                  <from>
                    <xdr:col>0</xdr:col>
                    <xdr:colOff>76200</xdr:colOff>
                    <xdr:row>2</xdr:row>
                    <xdr:rowOff>495300</xdr:rowOff>
                  </from>
                  <to>
                    <xdr:col>0</xdr:col>
                    <xdr:colOff>381000</xdr:colOff>
                    <xdr:row>2</xdr:row>
                    <xdr:rowOff>600075</xdr:rowOff>
                  </to>
                </anchor>
              </controlPr>
            </control>
          </mc:Choice>
        </mc:AlternateContent>
        <mc:AlternateContent xmlns:mc="http://schemas.openxmlformats.org/markup-compatibility/2006">
          <mc:Choice Requires="x14">
            <control shapeId="56330" r:id="rId5" name="Button 10">
              <controlPr defaultSize="0" print="0" autoFill="0" autoPict="0" macro="[0]!FjernAnsatte2">
                <anchor moveWithCells="1" sizeWithCells="1">
                  <from>
                    <xdr:col>0</xdr:col>
                    <xdr:colOff>466725</xdr:colOff>
                    <xdr:row>2</xdr:row>
                    <xdr:rowOff>495300</xdr:rowOff>
                  </from>
                  <to>
                    <xdr:col>0</xdr:col>
                    <xdr:colOff>771525</xdr:colOff>
                    <xdr:row>2</xdr:row>
                    <xdr:rowOff>600075</xdr:rowOff>
                  </to>
                </anchor>
              </controlPr>
            </control>
          </mc:Choice>
        </mc:AlternateContent>
        <mc:AlternateContent xmlns:mc="http://schemas.openxmlformats.org/markup-compatibility/2006">
          <mc:Choice Requires="x14">
            <control shapeId="56341" r:id="rId6" name="Button 21">
              <controlPr defaultSize="0" print="0" autoFill="0" autoPict="0" macro="[0]!FemAar2">
                <anchor moveWithCells="1" sizeWithCells="1">
                  <from>
                    <xdr:col>4</xdr:col>
                    <xdr:colOff>161925</xdr:colOff>
                    <xdr:row>0</xdr:row>
                    <xdr:rowOff>57150</xdr:rowOff>
                  </from>
                  <to>
                    <xdr:col>4</xdr:col>
                    <xdr:colOff>1171575</xdr:colOff>
                    <xdr:row>1</xdr:row>
                    <xdr:rowOff>123825</xdr:rowOff>
                  </to>
                </anchor>
              </controlPr>
            </control>
          </mc:Choice>
        </mc:AlternateContent>
        <mc:AlternateContent xmlns:mc="http://schemas.openxmlformats.org/markup-compatibility/2006">
          <mc:Choice Requires="x14">
            <control shapeId="56342" r:id="rId7" name="Button 22">
              <controlPr defaultSize="0" print="0" autoFill="0" autoPict="0" macro="[0]!TiAar3">
                <anchor moveWithCells="1" sizeWithCells="1">
                  <from>
                    <xdr:col>4</xdr:col>
                    <xdr:colOff>1304925</xdr:colOff>
                    <xdr:row>0</xdr:row>
                    <xdr:rowOff>57150</xdr:rowOff>
                  </from>
                  <to>
                    <xdr:col>4</xdr:col>
                    <xdr:colOff>2314575</xdr:colOff>
                    <xdr:row>1</xdr:row>
                    <xdr:rowOff>123825</xdr:rowOff>
                  </to>
                </anchor>
              </controlPr>
            </control>
          </mc:Choice>
        </mc:AlternateContent>
        <mc:AlternateContent xmlns:mc="http://schemas.openxmlformats.org/markup-compatibility/2006">
          <mc:Choice Requires="x14">
            <control shapeId="56343" r:id="rId8" name="Button 23">
              <controlPr defaultSize="0" print="0" autoFill="0" autoPict="0" macro="[0]!EtAar">
                <anchor moveWithCells="1" sizeWithCells="1">
                  <from>
                    <xdr:col>2</xdr:col>
                    <xdr:colOff>2695575</xdr:colOff>
                    <xdr:row>0</xdr:row>
                    <xdr:rowOff>57150</xdr:rowOff>
                  </from>
                  <to>
                    <xdr:col>4</xdr:col>
                    <xdr:colOff>76200</xdr:colOff>
                    <xdr:row>1</xdr:row>
                    <xdr:rowOff>123825</xdr:rowOff>
                  </to>
                </anchor>
              </controlPr>
            </control>
          </mc:Choice>
        </mc:AlternateContent>
        <mc:AlternateContent xmlns:mc="http://schemas.openxmlformats.org/markup-compatibility/2006">
          <mc:Choice Requires="x14">
            <control shapeId="56345" r:id="rId9" name="Button 25">
              <controlPr defaultSize="0" print="0" autoFill="0" autoPict="0" macro="[0]!LeggTilDrift2">
                <anchor moveWithCells="1" sizeWithCells="1">
                  <from>
                    <xdr:col>0</xdr:col>
                    <xdr:colOff>57150</xdr:colOff>
                    <xdr:row>8</xdr:row>
                    <xdr:rowOff>47625</xdr:rowOff>
                  </from>
                  <to>
                    <xdr:col>0</xdr:col>
                    <xdr:colOff>361950</xdr:colOff>
                    <xdr:row>8</xdr:row>
                    <xdr:rowOff>152400</xdr:rowOff>
                  </to>
                </anchor>
              </controlPr>
            </control>
          </mc:Choice>
        </mc:AlternateContent>
        <mc:AlternateContent xmlns:mc="http://schemas.openxmlformats.org/markup-compatibility/2006">
          <mc:Choice Requires="x14">
            <control shapeId="56346" r:id="rId10" name="Button 26">
              <controlPr defaultSize="0" print="0" autoFill="0" autoPict="0" macro="[0]!FjernDrift2">
                <anchor moveWithCells="1" sizeWithCells="1">
                  <from>
                    <xdr:col>0</xdr:col>
                    <xdr:colOff>447675</xdr:colOff>
                    <xdr:row>8</xdr:row>
                    <xdr:rowOff>47625</xdr:rowOff>
                  </from>
                  <to>
                    <xdr:col>0</xdr:col>
                    <xdr:colOff>752475</xdr:colOff>
                    <xdr:row>8</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1000000}">
          <x14:formula1>
            <xm:f>Tabeller!$G$89:$G$97</xm:f>
          </x14:formula1>
          <xm:sqref>B12:B16</xm:sqref>
        </x14:dataValidation>
        <x14:dataValidation type="list" allowBlank="1" showInputMessage="1" showErrorMessage="1" prompt="Feltet må fylles inn!" xr:uid="{00000000-0002-0000-0500-000002000000}">
          <x14:formula1>
            <xm:f>Tabeller!$G$68:$G$76</xm:f>
          </x14:formula1>
          <xm:sqref>B4:B7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00B050"/>
    <pageSetUpPr fitToPage="1"/>
  </sheetPr>
  <dimension ref="A1:Q64"/>
  <sheetViews>
    <sheetView showGridLines="0" zoomScale="70" zoomScaleNormal="70" zoomScalePageLayoutView="85" workbookViewId="0">
      <selection activeCell="E6" sqref="E6:G7"/>
    </sheetView>
  </sheetViews>
  <sheetFormatPr baseColWidth="10" defaultColWidth="9.140625" defaultRowHeight="12.75" x14ac:dyDescent="0.2"/>
  <cols>
    <col min="1" max="1" width="31.5703125" style="22" customWidth="1"/>
    <col min="2" max="2" width="12.140625" style="22" customWidth="1"/>
    <col min="3" max="3" width="30" style="22" customWidth="1"/>
    <col min="4" max="4" width="19.28515625" style="22" customWidth="1"/>
    <col min="5" max="5" width="18" style="22" customWidth="1"/>
    <col min="6" max="9" width="18.140625" style="22" customWidth="1"/>
    <col min="10" max="10" width="18" style="22" customWidth="1"/>
    <col min="11" max="11" width="18.42578125" style="22" customWidth="1"/>
    <col min="12" max="12" width="15.5703125" style="22" customWidth="1"/>
    <col min="13" max="13" width="18.42578125" style="22" customWidth="1"/>
    <col min="14" max="14" width="18.7109375" style="22" customWidth="1"/>
    <col min="15" max="15" width="18.7109375" customWidth="1"/>
    <col min="16" max="17" width="18.7109375" style="22" customWidth="1"/>
    <col min="18" max="21" width="12.85546875" style="22" customWidth="1"/>
    <col min="22" max="22" width="11.7109375" style="22" customWidth="1"/>
    <col min="23" max="23" width="12.28515625" style="22" customWidth="1"/>
    <col min="24" max="24" width="10.85546875" style="22" bestFit="1" customWidth="1"/>
    <col min="25" max="26" width="10.85546875" style="22" customWidth="1"/>
    <col min="27" max="34" width="9.140625" style="22"/>
    <col min="35" max="35" width="11.28515625" style="22" bestFit="1" customWidth="1"/>
    <col min="36" max="16384" width="9.140625" style="22"/>
  </cols>
  <sheetData>
    <row r="1" spans="1:17" ht="20.25" customHeight="1" x14ac:dyDescent="0.25">
      <c r="A1" s="24" t="s">
        <v>178</v>
      </c>
      <c r="C1" s="21"/>
    </row>
    <row r="2" spans="1:17" ht="18.75" x14ac:dyDescent="0.3">
      <c r="A2" s="23" t="s">
        <v>56</v>
      </c>
      <c r="B2" s="23" t="str">
        <f>IF(Registrering!B3="","",Registrering!B3)</f>
        <v/>
      </c>
      <c r="C2" s="21"/>
    </row>
    <row r="3" spans="1:17" ht="21" x14ac:dyDescent="0.35">
      <c r="C3" s="24"/>
      <c r="E3" s="29"/>
    </row>
    <row r="4" spans="1:17" ht="15" x14ac:dyDescent="0.25">
      <c r="A4" s="70"/>
      <c r="B4" s="274" t="s">
        <v>72</v>
      </c>
      <c r="C4" s="274" t="s">
        <v>103</v>
      </c>
      <c r="D4" s="276" t="s">
        <v>84</v>
      </c>
      <c r="E4" s="275">
        <f>Budsjett!I3</f>
        <v>2025</v>
      </c>
      <c r="F4" s="275">
        <f>E4+1</f>
        <v>2026</v>
      </c>
      <c r="G4" s="275">
        <f>F4+1</f>
        <v>2027</v>
      </c>
      <c r="H4" s="275">
        <f t="shared" ref="H4:N4" si="0">G4+1</f>
        <v>2028</v>
      </c>
      <c r="I4" s="275">
        <f t="shared" si="0"/>
        <v>2029</v>
      </c>
      <c r="J4" s="275">
        <f t="shared" si="0"/>
        <v>2030</v>
      </c>
      <c r="K4" s="275">
        <f t="shared" si="0"/>
        <v>2031</v>
      </c>
      <c r="L4" s="275">
        <f t="shared" si="0"/>
        <v>2032</v>
      </c>
      <c r="M4" s="275">
        <f t="shared" si="0"/>
        <v>2033</v>
      </c>
      <c r="N4" s="275">
        <f t="shared" si="0"/>
        <v>2034</v>
      </c>
      <c r="O4" s="275">
        <f t="shared" ref="O4" si="1">N4+1</f>
        <v>2035</v>
      </c>
      <c r="P4" s="275">
        <f t="shared" ref="P4" si="2">O4+1</f>
        <v>2036</v>
      </c>
      <c r="Q4" s="275">
        <f t="shared" ref="Q4" si="3">P4+1</f>
        <v>2037</v>
      </c>
    </row>
    <row r="5" spans="1:17" ht="15" x14ac:dyDescent="0.25">
      <c r="A5" s="355" t="s">
        <v>214</v>
      </c>
      <c r="B5" s="423"/>
      <c r="C5" s="68"/>
      <c r="D5" s="422"/>
      <c r="E5" s="69"/>
      <c r="F5" s="69"/>
      <c r="G5" s="69"/>
      <c r="H5" s="69"/>
      <c r="I5" s="69"/>
      <c r="J5" s="69"/>
      <c r="K5" s="69"/>
      <c r="L5" s="69"/>
      <c r="M5" s="69"/>
      <c r="N5" s="69"/>
      <c r="O5" s="69"/>
      <c r="P5" s="69"/>
      <c r="Q5" s="69"/>
    </row>
    <row r="6" spans="1:17" ht="15" x14ac:dyDescent="0.25">
      <c r="A6" s="356" t="s">
        <v>215</v>
      </c>
      <c r="B6" s="423"/>
      <c r="C6" s="595"/>
      <c r="D6" s="422"/>
      <c r="E6" s="608"/>
      <c r="F6" s="608"/>
      <c r="G6" s="608"/>
      <c r="H6" s="608"/>
      <c r="I6" s="608"/>
      <c r="J6" s="608"/>
      <c r="K6" s="608"/>
      <c r="L6" s="608"/>
      <c r="M6" s="602"/>
      <c r="N6" s="602"/>
      <c r="O6" s="602"/>
      <c r="P6" s="602"/>
      <c r="Q6" s="602"/>
    </row>
    <row r="7" spans="1:17" ht="15" x14ac:dyDescent="0.25">
      <c r="A7" s="356" t="s">
        <v>216</v>
      </c>
      <c r="B7" s="423"/>
      <c r="C7" s="595"/>
      <c r="D7" s="422"/>
      <c r="E7" s="608"/>
      <c r="F7" s="608"/>
      <c r="G7" s="608"/>
      <c r="H7" s="608"/>
      <c r="I7" s="608"/>
      <c r="J7" s="608"/>
      <c r="K7" s="608"/>
      <c r="L7" s="608"/>
      <c r="M7" s="602"/>
      <c r="N7" s="602"/>
      <c r="O7" s="602"/>
      <c r="P7" s="602"/>
      <c r="Q7" s="602"/>
    </row>
    <row r="8" spans="1:17" ht="15" x14ac:dyDescent="0.25">
      <c r="A8" s="357" t="s">
        <v>217</v>
      </c>
      <c r="B8" s="358" t="s">
        <v>62</v>
      </c>
      <c r="C8" s="595"/>
      <c r="D8" s="422">
        <f>SUM(E8:Q8)</f>
        <v>0</v>
      </c>
      <c r="E8" s="422">
        <f t="shared" ref="E8:N8" si="4">E6*E7</f>
        <v>0</v>
      </c>
      <c r="F8" s="422">
        <f t="shared" si="4"/>
        <v>0</v>
      </c>
      <c r="G8" s="422">
        <f t="shared" si="4"/>
        <v>0</v>
      </c>
      <c r="H8" s="422">
        <f t="shared" si="4"/>
        <v>0</v>
      </c>
      <c r="I8" s="422">
        <f t="shared" si="4"/>
        <v>0</v>
      </c>
      <c r="J8" s="422">
        <f t="shared" si="4"/>
        <v>0</v>
      </c>
      <c r="K8" s="422">
        <f t="shared" si="4"/>
        <v>0</v>
      </c>
      <c r="L8" s="422">
        <f t="shared" si="4"/>
        <v>0</v>
      </c>
      <c r="M8" s="422">
        <f t="shared" si="4"/>
        <v>0</v>
      </c>
      <c r="N8" s="422">
        <f t="shared" si="4"/>
        <v>0</v>
      </c>
      <c r="O8" s="422">
        <f t="shared" ref="O8:Q8" si="5">O6*O7</f>
        <v>0</v>
      </c>
      <c r="P8" s="422">
        <f t="shared" si="5"/>
        <v>0</v>
      </c>
      <c r="Q8" s="422">
        <f t="shared" si="5"/>
        <v>0</v>
      </c>
    </row>
    <row r="9" spans="1:17" ht="15" x14ac:dyDescent="0.25">
      <c r="A9" s="355" t="s">
        <v>218</v>
      </c>
      <c r="C9" s="377"/>
      <c r="D9" s="422"/>
      <c r="E9" s="378"/>
      <c r="F9" s="378"/>
      <c r="G9" s="378"/>
      <c r="H9" s="378"/>
      <c r="I9" s="378"/>
      <c r="J9" s="378"/>
      <c r="K9" s="378"/>
      <c r="L9" s="378"/>
      <c r="M9" s="378"/>
      <c r="N9" s="378"/>
      <c r="O9" s="378"/>
      <c r="P9" s="378"/>
      <c r="Q9" s="378"/>
    </row>
    <row r="10" spans="1:17" ht="15" x14ac:dyDescent="0.25">
      <c r="A10" s="356" t="s">
        <v>215</v>
      </c>
      <c r="B10" s="411"/>
      <c r="C10" s="595"/>
      <c r="D10" s="422"/>
      <c r="E10" s="608"/>
      <c r="F10" s="608"/>
      <c r="G10" s="608"/>
      <c r="H10" s="608"/>
      <c r="I10" s="608"/>
      <c r="J10" s="608"/>
      <c r="K10" s="608"/>
      <c r="L10" s="608"/>
      <c r="M10" s="602"/>
      <c r="N10" s="602"/>
      <c r="O10" s="602"/>
      <c r="P10" s="602"/>
      <c r="Q10" s="602"/>
    </row>
    <row r="11" spans="1:17" ht="15" x14ac:dyDescent="0.25">
      <c r="A11" s="356" t="s">
        <v>216</v>
      </c>
      <c r="B11" s="423"/>
      <c r="C11" s="595"/>
      <c r="D11" s="422"/>
      <c r="E11" s="608"/>
      <c r="F11" s="608"/>
      <c r="G11" s="608"/>
      <c r="H11" s="608"/>
      <c r="I11" s="608"/>
      <c r="J11" s="608"/>
      <c r="K11" s="608"/>
      <c r="L11" s="608"/>
      <c r="M11" s="602"/>
      <c r="N11" s="602"/>
      <c r="O11" s="602"/>
      <c r="P11" s="602"/>
      <c r="Q11" s="602"/>
    </row>
    <row r="12" spans="1:17" ht="15" x14ac:dyDescent="0.25">
      <c r="A12" s="357" t="s">
        <v>217</v>
      </c>
      <c r="B12" s="358" t="s">
        <v>62</v>
      </c>
      <c r="C12" s="595"/>
      <c r="D12" s="422">
        <f>SUM(E12:Q12)</f>
        <v>0</v>
      </c>
      <c r="E12" s="614">
        <f t="shared" ref="E12:N12" si="6">E10*E11</f>
        <v>0</v>
      </c>
      <c r="F12" s="614">
        <f t="shared" si="6"/>
        <v>0</v>
      </c>
      <c r="G12" s="614">
        <f t="shared" si="6"/>
        <v>0</v>
      </c>
      <c r="H12" s="614">
        <f t="shared" si="6"/>
        <v>0</v>
      </c>
      <c r="I12" s="614">
        <f t="shared" si="6"/>
        <v>0</v>
      </c>
      <c r="J12" s="614">
        <f t="shared" si="6"/>
        <v>0</v>
      </c>
      <c r="K12" s="614">
        <f t="shared" si="6"/>
        <v>0</v>
      </c>
      <c r="L12" s="614">
        <f t="shared" si="6"/>
        <v>0</v>
      </c>
      <c r="M12" s="614">
        <f t="shared" si="6"/>
        <v>0</v>
      </c>
      <c r="N12" s="614">
        <f t="shared" si="6"/>
        <v>0</v>
      </c>
      <c r="O12" s="614">
        <f t="shared" ref="O12:Q12" si="7">O10*O11</f>
        <v>0</v>
      </c>
      <c r="P12" s="614">
        <f t="shared" si="7"/>
        <v>0</v>
      </c>
      <c r="Q12" s="614">
        <f t="shared" si="7"/>
        <v>0</v>
      </c>
    </row>
    <row r="13" spans="1:17" ht="15" x14ac:dyDescent="0.25">
      <c r="A13" s="355" t="s">
        <v>219</v>
      </c>
      <c r="B13" s="423"/>
      <c r="C13" s="377"/>
      <c r="D13" s="422"/>
      <c r="E13" s="378"/>
      <c r="F13" s="378"/>
      <c r="G13" s="378"/>
      <c r="H13" s="378"/>
      <c r="I13" s="378"/>
      <c r="J13" s="378"/>
      <c r="K13" s="378"/>
      <c r="L13" s="378"/>
      <c r="M13" s="378"/>
      <c r="N13" s="378"/>
      <c r="O13" s="378"/>
      <c r="P13" s="378"/>
      <c r="Q13" s="378"/>
    </row>
    <row r="14" spans="1:17" ht="15" x14ac:dyDescent="0.25">
      <c r="A14" s="356" t="s">
        <v>215</v>
      </c>
      <c r="B14" s="423"/>
      <c r="C14" s="595"/>
      <c r="D14" s="422"/>
      <c r="E14" s="602"/>
      <c r="F14" s="602"/>
      <c r="G14" s="602"/>
      <c r="H14" s="602"/>
      <c r="I14" s="602"/>
      <c r="J14" s="602"/>
      <c r="K14" s="602"/>
      <c r="L14" s="602"/>
      <c r="M14" s="602"/>
      <c r="N14" s="602"/>
      <c r="O14" s="602"/>
      <c r="P14" s="602"/>
      <c r="Q14" s="602"/>
    </row>
    <row r="15" spans="1:17" ht="15" x14ac:dyDescent="0.25">
      <c r="A15" s="356" t="s">
        <v>216</v>
      </c>
      <c r="B15" s="423"/>
      <c r="C15" s="595"/>
      <c r="D15" s="422"/>
      <c r="E15" s="602"/>
      <c r="F15" s="602"/>
      <c r="G15" s="602"/>
      <c r="H15" s="602"/>
      <c r="I15" s="602"/>
      <c r="J15" s="602"/>
      <c r="K15" s="602"/>
      <c r="L15" s="602"/>
      <c r="M15" s="602"/>
      <c r="N15" s="602"/>
      <c r="O15" s="602"/>
      <c r="P15" s="602"/>
      <c r="Q15" s="602"/>
    </row>
    <row r="16" spans="1:17" ht="15" x14ac:dyDescent="0.25">
      <c r="A16" s="357" t="s">
        <v>217</v>
      </c>
      <c r="B16" s="358" t="s">
        <v>62</v>
      </c>
      <c r="C16" s="595"/>
      <c r="D16" s="422">
        <f>SUM(E16:Q16)</f>
        <v>0</v>
      </c>
      <c r="E16" s="614">
        <f>E14*E15</f>
        <v>0</v>
      </c>
      <c r="F16" s="614">
        <f t="shared" ref="F16:N16" si="8">F14*F15</f>
        <v>0</v>
      </c>
      <c r="G16" s="614">
        <f t="shared" si="8"/>
        <v>0</v>
      </c>
      <c r="H16" s="614">
        <f t="shared" si="8"/>
        <v>0</v>
      </c>
      <c r="I16" s="614">
        <f t="shared" si="8"/>
        <v>0</v>
      </c>
      <c r="J16" s="614">
        <f t="shared" si="8"/>
        <v>0</v>
      </c>
      <c r="K16" s="614">
        <f t="shared" si="8"/>
        <v>0</v>
      </c>
      <c r="L16" s="614">
        <f t="shared" si="8"/>
        <v>0</v>
      </c>
      <c r="M16" s="614">
        <f t="shared" si="8"/>
        <v>0</v>
      </c>
      <c r="N16" s="614">
        <f t="shared" si="8"/>
        <v>0</v>
      </c>
      <c r="O16" s="614">
        <f t="shared" ref="O16:Q16" si="9">O14*O15</f>
        <v>0</v>
      </c>
      <c r="P16" s="614">
        <f t="shared" si="9"/>
        <v>0</v>
      </c>
      <c r="Q16" s="614">
        <f t="shared" si="9"/>
        <v>0</v>
      </c>
    </row>
    <row r="17" spans="1:17" ht="15" x14ac:dyDescent="0.25">
      <c r="A17" s="355" t="s">
        <v>220</v>
      </c>
      <c r="B17" s="423"/>
      <c r="C17" s="377"/>
      <c r="D17" s="422"/>
      <c r="E17" s="378"/>
      <c r="F17" s="378"/>
      <c r="G17" s="378"/>
      <c r="H17" s="378"/>
      <c r="I17" s="378"/>
      <c r="J17" s="378"/>
      <c r="K17" s="378"/>
      <c r="L17" s="378"/>
      <c r="M17" s="378"/>
      <c r="N17" s="378"/>
      <c r="O17" s="378"/>
      <c r="P17" s="378"/>
      <c r="Q17" s="378"/>
    </row>
    <row r="18" spans="1:17" ht="15" x14ac:dyDescent="0.25">
      <c r="A18" s="356" t="s">
        <v>215</v>
      </c>
      <c r="B18" s="423"/>
      <c r="C18" s="595"/>
      <c r="D18" s="422"/>
      <c r="E18" s="602"/>
      <c r="F18" s="602"/>
      <c r="G18" s="602"/>
      <c r="H18" s="602"/>
      <c r="I18" s="602"/>
      <c r="J18" s="602"/>
      <c r="K18" s="602"/>
      <c r="L18" s="602"/>
      <c r="M18" s="602"/>
      <c r="N18" s="602"/>
      <c r="O18" s="602"/>
      <c r="P18" s="602"/>
      <c r="Q18" s="602"/>
    </row>
    <row r="19" spans="1:17" ht="15" x14ac:dyDescent="0.25">
      <c r="A19" s="356" t="s">
        <v>216</v>
      </c>
      <c r="B19" s="423"/>
      <c r="C19" s="595"/>
      <c r="D19" s="422"/>
      <c r="E19" s="602"/>
      <c r="F19" s="602"/>
      <c r="G19" s="602"/>
      <c r="H19" s="602"/>
      <c r="I19" s="602"/>
      <c r="J19" s="602"/>
      <c r="K19" s="602"/>
      <c r="L19" s="602"/>
      <c r="M19" s="602"/>
      <c r="N19" s="602"/>
      <c r="O19" s="602"/>
      <c r="P19" s="602"/>
      <c r="Q19" s="602"/>
    </row>
    <row r="20" spans="1:17" ht="15" x14ac:dyDescent="0.25">
      <c r="A20" s="357" t="s">
        <v>217</v>
      </c>
      <c r="B20" s="358" t="s">
        <v>62</v>
      </c>
      <c r="C20" s="595"/>
      <c r="D20" s="422">
        <f>SUM(E20:Q20)</f>
        <v>0</v>
      </c>
      <c r="E20" s="614">
        <f>E18*E19</f>
        <v>0</v>
      </c>
      <c r="F20" s="614">
        <f t="shared" ref="F20:N20" si="10">F18*F19</f>
        <v>0</v>
      </c>
      <c r="G20" s="614">
        <f t="shared" si="10"/>
        <v>0</v>
      </c>
      <c r="H20" s="614">
        <f t="shared" si="10"/>
        <v>0</v>
      </c>
      <c r="I20" s="614">
        <f t="shared" si="10"/>
        <v>0</v>
      </c>
      <c r="J20" s="614">
        <f t="shared" si="10"/>
        <v>0</v>
      </c>
      <c r="K20" s="614">
        <f t="shared" si="10"/>
        <v>0</v>
      </c>
      <c r="L20" s="614">
        <f t="shared" si="10"/>
        <v>0</v>
      </c>
      <c r="M20" s="614">
        <f t="shared" si="10"/>
        <v>0</v>
      </c>
      <c r="N20" s="614">
        <f t="shared" si="10"/>
        <v>0</v>
      </c>
      <c r="O20" s="614">
        <f t="shared" ref="O20:Q20" si="11">O18*O19</f>
        <v>0</v>
      </c>
      <c r="P20" s="614">
        <f t="shared" si="11"/>
        <v>0</v>
      </c>
      <c r="Q20" s="614">
        <f t="shared" si="11"/>
        <v>0</v>
      </c>
    </row>
    <row r="21" spans="1:17" ht="15" x14ac:dyDescent="0.25">
      <c r="A21" s="355" t="s">
        <v>221</v>
      </c>
      <c r="B21" s="423"/>
      <c r="C21" s="377"/>
      <c r="D21" s="422"/>
      <c r="E21" s="378"/>
      <c r="F21" s="378"/>
      <c r="G21" s="378"/>
      <c r="H21" s="378"/>
      <c r="I21" s="378"/>
      <c r="J21" s="378"/>
      <c r="K21" s="378"/>
      <c r="L21" s="378"/>
      <c r="M21" s="378"/>
      <c r="N21" s="378"/>
      <c r="O21" s="378"/>
      <c r="P21" s="378"/>
      <c r="Q21" s="378"/>
    </row>
    <row r="22" spans="1:17" ht="15" x14ac:dyDescent="0.25">
      <c r="A22" s="356" t="s">
        <v>215</v>
      </c>
      <c r="B22" s="423"/>
      <c r="C22" s="595"/>
      <c r="D22" s="422"/>
      <c r="E22" s="602"/>
      <c r="F22" s="602"/>
      <c r="G22" s="602"/>
      <c r="H22" s="602"/>
      <c r="I22" s="602"/>
      <c r="J22" s="602"/>
      <c r="K22" s="602"/>
      <c r="L22" s="602"/>
      <c r="M22" s="602"/>
      <c r="N22" s="602"/>
      <c r="O22" s="602"/>
      <c r="P22" s="602"/>
      <c r="Q22" s="602"/>
    </row>
    <row r="23" spans="1:17" ht="15" x14ac:dyDescent="0.25">
      <c r="A23" s="356" t="s">
        <v>216</v>
      </c>
      <c r="B23" s="423"/>
      <c r="C23" s="595"/>
      <c r="D23" s="422"/>
      <c r="E23" s="602"/>
      <c r="F23" s="602"/>
      <c r="G23" s="602"/>
      <c r="H23" s="602"/>
      <c r="I23" s="602"/>
      <c r="J23" s="602"/>
      <c r="K23" s="602"/>
      <c r="L23" s="602"/>
      <c r="M23" s="602"/>
      <c r="N23" s="602"/>
      <c r="O23" s="602"/>
      <c r="P23" s="602"/>
      <c r="Q23" s="602"/>
    </row>
    <row r="24" spans="1:17" ht="15" x14ac:dyDescent="0.25">
      <c r="A24" s="357" t="s">
        <v>217</v>
      </c>
      <c r="B24" s="358" t="s">
        <v>62</v>
      </c>
      <c r="C24" s="595"/>
      <c r="D24" s="422">
        <f>SUM(E24:Q24)</f>
        <v>0</v>
      </c>
      <c r="E24" s="614">
        <f>E22*E23</f>
        <v>0</v>
      </c>
      <c r="F24" s="614">
        <f t="shared" ref="F24:N24" si="12">F22*F23</f>
        <v>0</v>
      </c>
      <c r="G24" s="614">
        <f t="shared" si="12"/>
        <v>0</v>
      </c>
      <c r="H24" s="614">
        <f t="shared" si="12"/>
        <v>0</v>
      </c>
      <c r="I24" s="614">
        <f t="shared" si="12"/>
        <v>0</v>
      </c>
      <c r="J24" s="614">
        <f t="shared" si="12"/>
        <v>0</v>
      </c>
      <c r="K24" s="614">
        <f t="shared" si="12"/>
        <v>0</v>
      </c>
      <c r="L24" s="614">
        <f t="shared" si="12"/>
        <v>0</v>
      </c>
      <c r="M24" s="614">
        <f t="shared" si="12"/>
        <v>0</v>
      </c>
      <c r="N24" s="614">
        <f t="shared" si="12"/>
        <v>0</v>
      </c>
      <c r="O24" s="614">
        <f t="shared" ref="O24:Q24" si="13">O22*O23</f>
        <v>0</v>
      </c>
      <c r="P24" s="614">
        <f t="shared" si="13"/>
        <v>0</v>
      </c>
      <c r="Q24" s="614">
        <f t="shared" si="13"/>
        <v>0</v>
      </c>
    </row>
    <row r="25" spans="1:17" ht="15" x14ac:dyDescent="0.25">
      <c r="A25" s="355" t="s">
        <v>222</v>
      </c>
      <c r="B25" s="423"/>
      <c r="C25" s="377"/>
      <c r="D25" s="422"/>
      <c r="E25" s="378"/>
      <c r="F25" s="378"/>
      <c r="G25" s="378"/>
      <c r="H25" s="378"/>
      <c r="I25" s="378"/>
      <c r="J25" s="378"/>
      <c r="K25" s="378"/>
      <c r="L25" s="378"/>
      <c r="M25" s="378"/>
      <c r="N25" s="378"/>
      <c r="O25" s="378"/>
      <c r="P25" s="378"/>
      <c r="Q25" s="378"/>
    </row>
    <row r="26" spans="1:17" ht="15" x14ac:dyDescent="0.25">
      <c r="A26" s="356" t="s">
        <v>215</v>
      </c>
      <c r="B26" s="423"/>
      <c r="C26" s="595"/>
      <c r="D26" s="422"/>
      <c r="E26" s="602"/>
      <c r="F26" s="602"/>
      <c r="G26" s="602"/>
      <c r="H26" s="602"/>
      <c r="I26" s="602"/>
      <c r="J26" s="602"/>
      <c r="K26" s="602"/>
      <c r="L26" s="602"/>
      <c r="M26" s="602"/>
      <c r="N26" s="602"/>
      <c r="O26" s="602"/>
      <c r="P26" s="602"/>
      <c r="Q26" s="602"/>
    </row>
    <row r="27" spans="1:17" ht="15" x14ac:dyDescent="0.25">
      <c r="A27" s="356" t="s">
        <v>216</v>
      </c>
      <c r="B27" s="423"/>
      <c r="C27" s="595"/>
      <c r="D27" s="422"/>
      <c r="E27" s="602"/>
      <c r="F27" s="602"/>
      <c r="G27" s="602"/>
      <c r="H27" s="602"/>
      <c r="I27" s="602"/>
      <c r="J27" s="602"/>
      <c r="K27" s="602"/>
      <c r="L27" s="602"/>
      <c r="M27" s="602"/>
      <c r="N27" s="602"/>
      <c r="O27" s="602"/>
      <c r="P27" s="602"/>
      <c r="Q27" s="602"/>
    </row>
    <row r="28" spans="1:17" ht="15" x14ac:dyDescent="0.25">
      <c r="A28" s="357" t="s">
        <v>217</v>
      </c>
      <c r="B28" s="358" t="s">
        <v>62</v>
      </c>
      <c r="C28" s="595"/>
      <c r="D28" s="422">
        <f>SUM(E28:Q28)</f>
        <v>0</v>
      </c>
      <c r="E28" s="614">
        <f>E26*E27</f>
        <v>0</v>
      </c>
      <c r="F28" s="614">
        <f t="shared" ref="F28:N28" si="14">F26*F27</f>
        <v>0</v>
      </c>
      <c r="G28" s="614">
        <f t="shared" si="14"/>
        <v>0</v>
      </c>
      <c r="H28" s="614">
        <f t="shared" si="14"/>
        <v>0</v>
      </c>
      <c r="I28" s="614">
        <f t="shared" si="14"/>
        <v>0</v>
      </c>
      <c r="J28" s="614">
        <f t="shared" si="14"/>
        <v>0</v>
      </c>
      <c r="K28" s="614">
        <f t="shared" si="14"/>
        <v>0</v>
      </c>
      <c r="L28" s="614">
        <f t="shared" si="14"/>
        <v>0</v>
      </c>
      <c r="M28" s="614">
        <f t="shared" si="14"/>
        <v>0</v>
      </c>
      <c r="N28" s="614">
        <f t="shared" si="14"/>
        <v>0</v>
      </c>
      <c r="O28" s="614">
        <f t="shared" ref="O28:Q28" si="15">O26*O27</f>
        <v>0</v>
      </c>
      <c r="P28" s="614">
        <f t="shared" si="15"/>
        <v>0</v>
      </c>
      <c r="Q28" s="614">
        <f t="shared" si="15"/>
        <v>0</v>
      </c>
    </row>
    <row r="29" spans="1:17" ht="15" x14ac:dyDescent="0.25">
      <c r="A29" s="355" t="s">
        <v>223</v>
      </c>
      <c r="B29" s="423"/>
      <c r="C29" s="377"/>
      <c r="D29" s="422"/>
      <c r="E29" s="378"/>
      <c r="F29" s="378"/>
      <c r="G29" s="378"/>
      <c r="H29" s="378"/>
      <c r="I29" s="378"/>
      <c r="J29" s="378"/>
      <c r="K29" s="378"/>
      <c r="L29" s="378"/>
      <c r="M29" s="378"/>
      <c r="N29" s="378"/>
      <c r="O29" s="378"/>
      <c r="P29" s="378"/>
      <c r="Q29" s="378"/>
    </row>
    <row r="30" spans="1:17" ht="15" x14ac:dyDescent="0.25">
      <c r="A30" s="359" t="s">
        <v>215</v>
      </c>
      <c r="B30" s="423"/>
      <c r="C30" s="595"/>
      <c r="D30" s="422"/>
      <c r="E30" s="602"/>
      <c r="F30" s="602"/>
      <c r="G30" s="602"/>
      <c r="H30" s="602"/>
      <c r="I30" s="602"/>
      <c r="J30" s="602"/>
      <c r="K30" s="602"/>
      <c r="L30" s="602"/>
      <c r="M30" s="602"/>
      <c r="N30" s="602"/>
      <c r="O30" s="602"/>
      <c r="P30" s="602"/>
      <c r="Q30" s="602"/>
    </row>
    <row r="31" spans="1:17" ht="15" x14ac:dyDescent="0.25">
      <c r="A31" s="356" t="s">
        <v>216</v>
      </c>
      <c r="B31" s="423"/>
      <c r="C31" s="595"/>
      <c r="D31" s="422"/>
      <c r="E31" s="602"/>
      <c r="F31" s="602"/>
      <c r="G31" s="602"/>
      <c r="H31" s="602"/>
      <c r="I31" s="602"/>
      <c r="J31" s="602"/>
      <c r="K31" s="602"/>
      <c r="L31" s="602"/>
      <c r="M31" s="602"/>
      <c r="N31" s="602"/>
      <c r="O31" s="602"/>
      <c r="P31" s="602"/>
      <c r="Q31" s="602"/>
    </row>
    <row r="32" spans="1:17" ht="15" x14ac:dyDescent="0.25">
      <c r="A32" s="357" t="s">
        <v>217</v>
      </c>
      <c r="B32" s="358" t="s">
        <v>62</v>
      </c>
      <c r="C32" s="595"/>
      <c r="D32" s="422">
        <f>SUM(E32:Q32)</f>
        <v>0</v>
      </c>
      <c r="E32" s="614">
        <f>E30*E31</f>
        <v>0</v>
      </c>
      <c r="F32" s="614">
        <f t="shared" ref="F32:N32" si="16">F30*F31</f>
        <v>0</v>
      </c>
      <c r="G32" s="614">
        <f t="shared" si="16"/>
        <v>0</v>
      </c>
      <c r="H32" s="614">
        <f t="shared" si="16"/>
        <v>0</v>
      </c>
      <c r="I32" s="614">
        <f t="shared" si="16"/>
        <v>0</v>
      </c>
      <c r="J32" s="614">
        <f t="shared" si="16"/>
        <v>0</v>
      </c>
      <c r="K32" s="614">
        <f t="shared" si="16"/>
        <v>0</v>
      </c>
      <c r="L32" s="614">
        <f t="shared" si="16"/>
        <v>0</v>
      </c>
      <c r="M32" s="614">
        <f t="shared" si="16"/>
        <v>0</v>
      </c>
      <c r="N32" s="614">
        <f t="shared" si="16"/>
        <v>0</v>
      </c>
      <c r="O32" s="614">
        <f t="shared" ref="O32:Q32" si="17">O30*O31</f>
        <v>0</v>
      </c>
      <c r="P32" s="614">
        <f t="shared" si="17"/>
        <v>0</v>
      </c>
      <c r="Q32" s="614">
        <f t="shared" si="17"/>
        <v>0</v>
      </c>
    </row>
    <row r="33" spans="1:17" ht="15" x14ac:dyDescent="0.25">
      <c r="A33" s="355" t="s">
        <v>224</v>
      </c>
      <c r="B33" s="423"/>
      <c r="C33" s="377"/>
      <c r="D33" s="422"/>
      <c r="E33" s="378"/>
      <c r="F33" s="378"/>
      <c r="G33" s="378"/>
      <c r="H33" s="378"/>
      <c r="I33" s="378"/>
      <c r="J33" s="378"/>
      <c r="K33" s="378"/>
      <c r="L33" s="378"/>
      <c r="M33" s="378"/>
      <c r="N33" s="378"/>
      <c r="O33" s="378"/>
      <c r="P33" s="378"/>
      <c r="Q33" s="378"/>
    </row>
    <row r="34" spans="1:17" ht="15" x14ac:dyDescent="0.25">
      <c r="A34" s="359" t="s">
        <v>215</v>
      </c>
      <c r="B34" s="423"/>
      <c r="C34" s="595"/>
      <c r="D34" s="422"/>
      <c r="E34" s="602"/>
      <c r="F34" s="602"/>
      <c r="G34" s="602"/>
      <c r="H34" s="602"/>
      <c r="I34" s="602"/>
      <c r="J34" s="602"/>
      <c r="K34" s="602"/>
      <c r="L34" s="602"/>
      <c r="M34" s="602"/>
      <c r="N34" s="602"/>
      <c r="O34" s="602"/>
      <c r="P34" s="602"/>
      <c r="Q34" s="602"/>
    </row>
    <row r="35" spans="1:17" ht="15" x14ac:dyDescent="0.25">
      <c r="A35" s="356" t="s">
        <v>216</v>
      </c>
      <c r="B35" s="423"/>
      <c r="C35" s="595"/>
      <c r="D35" s="422"/>
      <c r="E35" s="602"/>
      <c r="F35" s="602"/>
      <c r="G35" s="602"/>
      <c r="H35" s="602"/>
      <c r="I35" s="602"/>
      <c r="J35" s="602"/>
      <c r="K35" s="602"/>
      <c r="L35" s="602"/>
      <c r="M35" s="602"/>
      <c r="N35" s="602"/>
      <c r="O35" s="602"/>
      <c r="P35" s="602"/>
      <c r="Q35" s="602"/>
    </row>
    <row r="36" spans="1:17" ht="15" x14ac:dyDescent="0.25">
      <c r="A36" s="357" t="s">
        <v>217</v>
      </c>
      <c r="B36" s="358" t="s">
        <v>62</v>
      </c>
      <c r="C36" s="595"/>
      <c r="D36" s="422">
        <f>SUM(E36:Q36)</f>
        <v>0</v>
      </c>
      <c r="E36" s="614">
        <f>E34*E35</f>
        <v>0</v>
      </c>
      <c r="F36" s="614">
        <f t="shared" ref="F36:N36" si="18">F34*F35</f>
        <v>0</v>
      </c>
      <c r="G36" s="614">
        <f t="shared" si="18"/>
        <v>0</v>
      </c>
      <c r="H36" s="614">
        <f t="shared" si="18"/>
        <v>0</v>
      </c>
      <c r="I36" s="614">
        <f t="shared" si="18"/>
        <v>0</v>
      </c>
      <c r="J36" s="614">
        <f t="shared" si="18"/>
        <v>0</v>
      </c>
      <c r="K36" s="614">
        <f t="shared" si="18"/>
        <v>0</v>
      </c>
      <c r="L36" s="614">
        <f t="shared" si="18"/>
        <v>0</v>
      </c>
      <c r="M36" s="614">
        <f t="shared" si="18"/>
        <v>0</v>
      </c>
      <c r="N36" s="614">
        <f t="shared" si="18"/>
        <v>0</v>
      </c>
      <c r="O36" s="614">
        <f t="shared" ref="O36:Q36" si="19">O34*O35</f>
        <v>0</v>
      </c>
      <c r="P36" s="614">
        <f t="shared" si="19"/>
        <v>0</v>
      </c>
      <c r="Q36" s="614">
        <f t="shared" si="19"/>
        <v>0</v>
      </c>
    </row>
    <row r="37" spans="1:17" ht="15" x14ac:dyDescent="0.25">
      <c r="A37" s="355" t="s">
        <v>225</v>
      </c>
      <c r="B37" s="423"/>
      <c r="C37" s="377"/>
      <c r="D37" s="422"/>
      <c r="E37" s="378"/>
      <c r="F37" s="378"/>
      <c r="G37" s="378"/>
      <c r="H37" s="378"/>
      <c r="I37" s="378"/>
      <c r="J37" s="378"/>
      <c r="K37" s="378"/>
      <c r="L37" s="378"/>
      <c r="M37" s="378"/>
      <c r="N37" s="378"/>
      <c r="O37" s="378"/>
      <c r="P37" s="378"/>
      <c r="Q37" s="378"/>
    </row>
    <row r="38" spans="1:17" ht="15" x14ac:dyDescent="0.25">
      <c r="A38" s="359" t="s">
        <v>215</v>
      </c>
      <c r="B38" s="423"/>
      <c r="C38" s="595"/>
      <c r="D38" s="422"/>
      <c r="E38" s="602"/>
      <c r="F38" s="602"/>
      <c r="G38" s="602"/>
      <c r="H38" s="602"/>
      <c r="I38" s="602"/>
      <c r="J38" s="602"/>
      <c r="K38" s="602"/>
      <c r="L38" s="602"/>
      <c r="M38" s="602"/>
      <c r="N38" s="602"/>
      <c r="O38" s="602"/>
      <c r="P38" s="602"/>
      <c r="Q38" s="602"/>
    </row>
    <row r="39" spans="1:17" ht="15" x14ac:dyDescent="0.25">
      <c r="A39" s="356" t="s">
        <v>216</v>
      </c>
      <c r="B39" s="423"/>
      <c r="C39" s="595"/>
      <c r="D39" s="422"/>
      <c r="E39" s="602"/>
      <c r="F39" s="602"/>
      <c r="G39" s="602"/>
      <c r="H39" s="602"/>
      <c r="I39" s="602"/>
      <c r="J39" s="602"/>
      <c r="K39" s="602"/>
      <c r="L39" s="602"/>
      <c r="M39" s="602"/>
      <c r="N39" s="602"/>
      <c r="O39" s="602"/>
      <c r="P39" s="602"/>
      <c r="Q39" s="602"/>
    </row>
    <row r="40" spans="1:17" ht="15" x14ac:dyDescent="0.25">
      <c r="A40" s="357" t="s">
        <v>217</v>
      </c>
      <c r="B40" s="358" t="s">
        <v>62</v>
      </c>
      <c r="C40" s="595"/>
      <c r="D40" s="422">
        <f>SUM(E40:Q40)</f>
        <v>0</v>
      </c>
      <c r="E40" s="614">
        <f>E38*E39</f>
        <v>0</v>
      </c>
      <c r="F40" s="614">
        <f t="shared" ref="F40:N40" si="20">F38*F39</f>
        <v>0</v>
      </c>
      <c r="G40" s="614">
        <f t="shared" si="20"/>
        <v>0</v>
      </c>
      <c r="H40" s="614">
        <f t="shared" si="20"/>
        <v>0</v>
      </c>
      <c r="I40" s="614">
        <f t="shared" si="20"/>
        <v>0</v>
      </c>
      <c r="J40" s="614">
        <f t="shared" si="20"/>
        <v>0</v>
      </c>
      <c r="K40" s="614">
        <f t="shared" si="20"/>
        <v>0</v>
      </c>
      <c r="L40" s="614">
        <f t="shared" si="20"/>
        <v>0</v>
      </c>
      <c r="M40" s="614">
        <f t="shared" si="20"/>
        <v>0</v>
      </c>
      <c r="N40" s="614">
        <f t="shared" si="20"/>
        <v>0</v>
      </c>
      <c r="O40" s="614">
        <f t="shared" ref="O40:Q40" si="21">O38*O39</f>
        <v>0</v>
      </c>
      <c r="P40" s="614">
        <f t="shared" si="21"/>
        <v>0</v>
      </c>
      <c r="Q40" s="614">
        <f t="shared" si="21"/>
        <v>0</v>
      </c>
    </row>
    <row r="41" spans="1:17" ht="15" x14ac:dyDescent="0.25">
      <c r="A41" s="355" t="s">
        <v>226</v>
      </c>
      <c r="B41" s="423"/>
      <c r="C41" s="377"/>
      <c r="D41" s="422"/>
      <c r="E41" s="378"/>
      <c r="F41" s="378"/>
      <c r="G41" s="378"/>
      <c r="H41" s="378"/>
      <c r="I41" s="378"/>
      <c r="J41" s="378"/>
      <c r="K41" s="378"/>
      <c r="L41" s="378"/>
      <c r="M41" s="378"/>
      <c r="N41" s="378"/>
      <c r="O41" s="378"/>
      <c r="P41" s="378"/>
      <c r="Q41" s="378"/>
    </row>
    <row r="42" spans="1:17" ht="15" x14ac:dyDescent="0.25">
      <c r="A42" s="359" t="s">
        <v>215</v>
      </c>
      <c r="B42" s="423"/>
      <c r="C42" s="595"/>
      <c r="D42" s="422"/>
      <c r="E42" s="602"/>
      <c r="F42" s="602"/>
      <c r="G42" s="602"/>
      <c r="H42" s="602"/>
      <c r="I42" s="602"/>
      <c r="J42" s="602"/>
      <c r="K42" s="602"/>
      <c r="L42" s="602"/>
      <c r="M42" s="602"/>
      <c r="N42" s="602"/>
      <c r="O42" s="602"/>
      <c r="P42" s="602"/>
      <c r="Q42" s="602"/>
    </row>
    <row r="43" spans="1:17" ht="15" x14ac:dyDescent="0.25">
      <c r="A43" s="356" t="s">
        <v>216</v>
      </c>
      <c r="B43" s="423"/>
      <c r="C43" s="595"/>
      <c r="D43" s="422"/>
      <c r="E43" s="602"/>
      <c r="F43" s="602"/>
      <c r="G43" s="602"/>
      <c r="H43" s="602"/>
      <c r="I43" s="602"/>
      <c r="J43" s="602"/>
      <c r="K43" s="602"/>
      <c r="L43" s="602"/>
      <c r="M43" s="602"/>
      <c r="N43" s="602"/>
      <c r="O43" s="602"/>
      <c r="P43" s="602"/>
      <c r="Q43" s="602"/>
    </row>
    <row r="44" spans="1:17" ht="15" x14ac:dyDescent="0.25">
      <c r="A44" s="357" t="s">
        <v>217</v>
      </c>
      <c r="B44" s="358" t="s">
        <v>62</v>
      </c>
      <c r="C44" s="595"/>
      <c r="D44" s="422">
        <f>SUM(E44:Q44)</f>
        <v>0</v>
      </c>
      <c r="E44" s="614">
        <f>E42*E43</f>
        <v>0</v>
      </c>
      <c r="F44" s="614">
        <f t="shared" ref="F44:N44" si="22">F42*F43</f>
        <v>0</v>
      </c>
      <c r="G44" s="614">
        <f t="shared" si="22"/>
        <v>0</v>
      </c>
      <c r="H44" s="614">
        <f t="shared" si="22"/>
        <v>0</v>
      </c>
      <c r="I44" s="614">
        <f t="shared" si="22"/>
        <v>0</v>
      </c>
      <c r="J44" s="614">
        <f t="shared" si="22"/>
        <v>0</v>
      </c>
      <c r="K44" s="614">
        <f t="shared" si="22"/>
        <v>0</v>
      </c>
      <c r="L44" s="614">
        <f t="shared" si="22"/>
        <v>0</v>
      </c>
      <c r="M44" s="614">
        <f t="shared" si="22"/>
        <v>0</v>
      </c>
      <c r="N44" s="614">
        <f t="shared" si="22"/>
        <v>0</v>
      </c>
      <c r="O44" s="614">
        <f t="shared" ref="O44:Q44" si="23">O42*O43</f>
        <v>0</v>
      </c>
      <c r="P44" s="614">
        <f t="shared" si="23"/>
        <v>0</v>
      </c>
      <c r="Q44" s="614">
        <f t="shared" si="23"/>
        <v>0</v>
      </c>
    </row>
    <row r="45" spans="1:17" ht="15" x14ac:dyDescent="0.25">
      <c r="A45" s="355" t="s">
        <v>227</v>
      </c>
      <c r="B45" s="423"/>
      <c r="C45" s="377"/>
      <c r="D45" s="422"/>
      <c r="E45" s="378"/>
      <c r="F45" s="378"/>
      <c r="G45" s="378"/>
      <c r="H45" s="378"/>
      <c r="I45" s="378"/>
      <c r="J45" s="378"/>
      <c r="K45" s="378"/>
      <c r="L45" s="378"/>
      <c r="M45" s="378"/>
      <c r="N45" s="378"/>
      <c r="O45" s="378"/>
      <c r="P45" s="378"/>
      <c r="Q45" s="378"/>
    </row>
    <row r="46" spans="1:17" ht="15" x14ac:dyDescent="0.25">
      <c r="A46" s="356" t="s">
        <v>215</v>
      </c>
      <c r="B46" s="423"/>
      <c r="C46" s="595"/>
      <c r="D46" s="422"/>
      <c r="E46" s="602"/>
      <c r="F46" s="602"/>
      <c r="G46" s="602"/>
      <c r="H46" s="602"/>
      <c r="I46" s="602"/>
      <c r="J46" s="602"/>
      <c r="K46" s="602"/>
      <c r="L46" s="602"/>
      <c r="M46" s="602"/>
      <c r="N46" s="602"/>
      <c r="O46" s="602"/>
      <c r="P46" s="602"/>
      <c r="Q46" s="602"/>
    </row>
    <row r="47" spans="1:17" ht="15" x14ac:dyDescent="0.25">
      <c r="A47" s="356" t="s">
        <v>216</v>
      </c>
      <c r="B47" s="423"/>
      <c r="C47" s="595"/>
      <c r="D47" s="422"/>
      <c r="E47" s="602"/>
      <c r="F47" s="602"/>
      <c r="G47" s="602"/>
      <c r="H47" s="602"/>
      <c r="I47" s="602"/>
      <c r="J47" s="602"/>
      <c r="K47" s="602"/>
      <c r="L47" s="602"/>
      <c r="M47" s="602"/>
      <c r="N47" s="602"/>
      <c r="O47" s="602"/>
      <c r="P47" s="602"/>
      <c r="Q47" s="602"/>
    </row>
    <row r="48" spans="1:17" ht="15" x14ac:dyDescent="0.25">
      <c r="A48" s="357" t="s">
        <v>217</v>
      </c>
      <c r="B48" s="358" t="s">
        <v>62</v>
      </c>
      <c r="C48" s="595"/>
      <c r="D48" s="422">
        <f>SUM(E48:Q48)</f>
        <v>0</v>
      </c>
      <c r="E48" s="614">
        <f>E46*E47</f>
        <v>0</v>
      </c>
      <c r="F48" s="614">
        <f t="shared" ref="F48:N48" si="24">F46*F47</f>
        <v>0</v>
      </c>
      <c r="G48" s="614">
        <f t="shared" si="24"/>
        <v>0</v>
      </c>
      <c r="H48" s="614">
        <f t="shared" si="24"/>
        <v>0</v>
      </c>
      <c r="I48" s="614">
        <f t="shared" si="24"/>
        <v>0</v>
      </c>
      <c r="J48" s="614">
        <f t="shared" si="24"/>
        <v>0</v>
      </c>
      <c r="K48" s="614">
        <f t="shared" si="24"/>
        <v>0</v>
      </c>
      <c r="L48" s="614">
        <f t="shared" si="24"/>
        <v>0</v>
      </c>
      <c r="M48" s="614">
        <f t="shared" si="24"/>
        <v>0</v>
      </c>
      <c r="N48" s="614">
        <f t="shared" si="24"/>
        <v>0</v>
      </c>
      <c r="O48" s="614">
        <f t="shared" ref="O48:Q48" si="25">O46*O47</f>
        <v>0</v>
      </c>
      <c r="P48" s="614">
        <f t="shared" si="25"/>
        <v>0</v>
      </c>
      <c r="Q48" s="614">
        <f t="shared" si="25"/>
        <v>0</v>
      </c>
    </row>
    <row r="49" spans="1:17" ht="15" x14ac:dyDescent="0.25">
      <c r="A49" s="355" t="s">
        <v>228</v>
      </c>
      <c r="B49" s="423"/>
      <c r="C49" s="377"/>
      <c r="D49" s="422"/>
      <c r="E49" s="378"/>
      <c r="F49" s="378"/>
      <c r="G49" s="378"/>
      <c r="H49" s="378"/>
      <c r="I49" s="378"/>
      <c r="J49" s="378"/>
      <c r="K49" s="378"/>
      <c r="L49" s="378"/>
      <c r="M49" s="378"/>
      <c r="N49" s="378"/>
      <c r="O49" s="378"/>
      <c r="P49" s="378"/>
      <c r="Q49" s="378"/>
    </row>
    <row r="50" spans="1:17" ht="15" x14ac:dyDescent="0.25">
      <c r="A50" s="356" t="s">
        <v>215</v>
      </c>
      <c r="B50" s="423"/>
      <c r="C50" s="595"/>
      <c r="D50" s="422"/>
      <c r="E50" s="602"/>
      <c r="F50" s="602"/>
      <c r="G50" s="602"/>
      <c r="H50" s="602"/>
      <c r="I50" s="602"/>
      <c r="J50" s="602"/>
      <c r="K50" s="602"/>
      <c r="L50" s="602"/>
      <c r="M50" s="602"/>
      <c r="N50" s="602"/>
      <c r="O50" s="602"/>
      <c r="P50" s="602"/>
      <c r="Q50" s="602"/>
    </row>
    <row r="51" spans="1:17" ht="15" x14ac:dyDescent="0.25">
      <c r="A51" s="356" t="s">
        <v>216</v>
      </c>
      <c r="B51" s="423"/>
      <c r="C51" s="595"/>
      <c r="D51" s="422"/>
      <c r="E51" s="602"/>
      <c r="F51" s="602"/>
      <c r="G51" s="602"/>
      <c r="H51" s="602"/>
      <c r="I51" s="602"/>
      <c r="J51" s="602"/>
      <c r="K51" s="602"/>
      <c r="L51" s="602"/>
      <c r="M51" s="602"/>
      <c r="N51" s="602"/>
      <c r="O51" s="602"/>
      <c r="P51" s="602"/>
      <c r="Q51" s="602"/>
    </row>
    <row r="52" spans="1:17" ht="15" x14ac:dyDescent="0.25">
      <c r="A52" s="357" t="s">
        <v>217</v>
      </c>
      <c r="B52" s="358" t="s">
        <v>62</v>
      </c>
      <c r="C52" s="595"/>
      <c r="D52" s="422">
        <f>SUM(E52:Q52)</f>
        <v>0</v>
      </c>
      <c r="E52" s="614">
        <f>E50*E51</f>
        <v>0</v>
      </c>
      <c r="F52" s="614">
        <f t="shared" ref="F52:N52" si="26">F50*F51</f>
        <v>0</v>
      </c>
      <c r="G52" s="614">
        <f t="shared" si="26"/>
        <v>0</v>
      </c>
      <c r="H52" s="614">
        <f t="shared" si="26"/>
        <v>0</v>
      </c>
      <c r="I52" s="614">
        <f t="shared" si="26"/>
        <v>0</v>
      </c>
      <c r="J52" s="614">
        <f t="shared" si="26"/>
        <v>0</v>
      </c>
      <c r="K52" s="614">
        <f t="shared" si="26"/>
        <v>0</v>
      </c>
      <c r="L52" s="614">
        <f t="shared" si="26"/>
        <v>0</v>
      </c>
      <c r="M52" s="614">
        <f t="shared" si="26"/>
        <v>0</v>
      </c>
      <c r="N52" s="614">
        <f t="shared" si="26"/>
        <v>0</v>
      </c>
      <c r="O52" s="614">
        <f t="shared" ref="O52:Q52" si="27">O50*O51</f>
        <v>0</v>
      </c>
      <c r="P52" s="614">
        <f t="shared" si="27"/>
        <v>0</v>
      </c>
      <c r="Q52" s="614">
        <f t="shared" si="27"/>
        <v>0</v>
      </c>
    </row>
    <row r="53" spans="1:17" ht="15" x14ac:dyDescent="0.25">
      <c r="A53" s="355" t="s">
        <v>229</v>
      </c>
      <c r="B53" s="423"/>
      <c r="C53" s="377"/>
      <c r="D53" s="422"/>
      <c r="E53" s="378"/>
      <c r="F53" s="378"/>
      <c r="G53" s="378"/>
      <c r="H53" s="378"/>
      <c r="I53" s="378"/>
      <c r="J53" s="378"/>
      <c r="K53" s="378"/>
      <c r="L53" s="378"/>
      <c r="M53" s="378"/>
      <c r="N53" s="378"/>
      <c r="O53" s="378"/>
      <c r="P53" s="378"/>
      <c r="Q53" s="378"/>
    </row>
    <row r="54" spans="1:17" ht="15" x14ac:dyDescent="0.25">
      <c r="A54" s="356" t="s">
        <v>215</v>
      </c>
      <c r="B54" s="423"/>
      <c r="C54" s="595"/>
      <c r="D54" s="422"/>
      <c r="E54" s="602"/>
      <c r="F54" s="602"/>
      <c r="G54" s="602"/>
      <c r="H54" s="602"/>
      <c r="I54" s="602"/>
      <c r="J54" s="602"/>
      <c r="K54" s="602"/>
      <c r="L54" s="602"/>
      <c r="M54" s="602"/>
      <c r="N54" s="602"/>
      <c r="O54" s="602"/>
      <c r="P54" s="602"/>
      <c r="Q54" s="602"/>
    </row>
    <row r="55" spans="1:17" ht="15" x14ac:dyDescent="0.25">
      <c r="A55" s="356" t="s">
        <v>216</v>
      </c>
      <c r="B55" s="423"/>
      <c r="C55" s="595"/>
      <c r="D55" s="422"/>
      <c r="E55" s="602"/>
      <c r="F55" s="602"/>
      <c r="G55" s="602"/>
      <c r="H55" s="602"/>
      <c r="I55" s="602"/>
      <c r="J55" s="602"/>
      <c r="K55" s="602"/>
      <c r="L55" s="602"/>
      <c r="M55" s="602"/>
      <c r="N55" s="602"/>
      <c r="O55" s="602"/>
      <c r="P55" s="602"/>
      <c r="Q55" s="602"/>
    </row>
    <row r="56" spans="1:17" ht="15" x14ac:dyDescent="0.25">
      <c r="A56" s="357" t="s">
        <v>217</v>
      </c>
      <c r="B56" s="358" t="s">
        <v>62</v>
      </c>
      <c r="C56" s="595"/>
      <c r="D56" s="422">
        <f>SUM(E56:Q56)</f>
        <v>0</v>
      </c>
      <c r="E56" s="614">
        <f>E54*E55</f>
        <v>0</v>
      </c>
      <c r="F56" s="614">
        <f t="shared" ref="F56:N56" si="28">F54*F55</f>
        <v>0</v>
      </c>
      <c r="G56" s="614">
        <f t="shared" si="28"/>
        <v>0</v>
      </c>
      <c r="H56" s="614">
        <f t="shared" si="28"/>
        <v>0</v>
      </c>
      <c r="I56" s="614">
        <f t="shared" si="28"/>
        <v>0</v>
      </c>
      <c r="J56" s="614">
        <f t="shared" si="28"/>
        <v>0</v>
      </c>
      <c r="K56" s="614">
        <f t="shared" si="28"/>
        <v>0</v>
      </c>
      <c r="L56" s="614">
        <f t="shared" si="28"/>
        <v>0</v>
      </c>
      <c r="M56" s="614">
        <f t="shared" si="28"/>
        <v>0</v>
      </c>
      <c r="N56" s="614">
        <f t="shared" si="28"/>
        <v>0</v>
      </c>
      <c r="O56" s="614">
        <f t="shared" ref="O56:Q56" si="29">O54*O55</f>
        <v>0</v>
      </c>
      <c r="P56" s="614">
        <f t="shared" si="29"/>
        <v>0</v>
      </c>
      <c r="Q56" s="614">
        <f t="shared" si="29"/>
        <v>0</v>
      </c>
    </row>
    <row r="57" spans="1:17" ht="15" x14ac:dyDescent="0.25">
      <c r="A57" s="355" t="s">
        <v>230</v>
      </c>
      <c r="B57" s="423"/>
      <c r="C57" s="377"/>
      <c r="D57" s="422"/>
      <c r="E57" s="378"/>
      <c r="F57" s="378"/>
      <c r="G57" s="378"/>
      <c r="H57" s="378"/>
      <c r="I57" s="378"/>
      <c r="J57" s="378"/>
      <c r="K57" s="378"/>
      <c r="L57" s="378"/>
      <c r="M57" s="378"/>
      <c r="N57" s="378"/>
      <c r="O57" s="378"/>
      <c r="P57" s="378"/>
      <c r="Q57" s="378"/>
    </row>
    <row r="58" spans="1:17" ht="15" x14ac:dyDescent="0.25">
      <c r="A58" s="356" t="s">
        <v>215</v>
      </c>
      <c r="B58" s="423"/>
      <c r="C58" s="595"/>
      <c r="D58" s="422"/>
      <c r="E58" s="602"/>
      <c r="F58" s="602"/>
      <c r="G58" s="602"/>
      <c r="H58" s="602"/>
      <c r="I58" s="602"/>
      <c r="J58" s="602"/>
      <c r="K58" s="602"/>
      <c r="L58" s="602"/>
      <c r="M58" s="602"/>
      <c r="N58" s="602"/>
      <c r="O58" s="602"/>
      <c r="P58" s="602"/>
      <c r="Q58" s="602"/>
    </row>
    <row r="59" spans="1:17" ht="15" x14ac:dyDescent="0.25">
      <c r="A59" s="356" t="s">
        <v>216</v>
      </c>
      <c r="B59" s="423"/>
      <c r="C59" s="595"/>
      <c r="D59" s="422"/>
      <c r="E59" s="602"/>
      <c r="F59" s="602"/>
      <c r="G59" s="602"/>
      <c r="H59" s="602"/>
      <c r="I59" s="602"/>
      <c r="J59" s="602"/>
      <c r="K59" s="602"/>
      <c r="L59" s="602"/>
      <c r="M59" s="602"/>
      <c r="N59" s="602"/>
      <c r="O59" s="602"/>
      <c r="P59" s="602"/>
      <c r="Q59" s="602"/>
    </row>
    <row r="60" spans="1:17" ht="15" x14ac:dyDescent="0.25">
      <c r="A60" s="357" t="s">
        <v>217</v>
      </c>
      <c r="B60" s="358" t="s">
        <v>62</v>
      </c>
      <c r="C60" s="595"/>
      <c r="D60" s="422">
        <f>SUM(E60:Q60)</f>
        <v>0</v>
      </c>
      <c r="E60" s="614">
        <f>E58*E59</f>
        <v>0</v>
      </c>
      <c r="F60" s="614">
        <f t="shared" ref="F60:N60" si="30">F58*F59</f>
        <v>0</v>
      </c>
      <c r="G60" s="614">
        <f t="shared" si="30"/>
        <v>0</v>
      </c>
      <c r="H60" s="614">
        <f t="shared" si="30"/>
        <v>0</v>
      </c>
      <c r="I60" s="614">
        <f t="shared" si="30"/>
        <v>0</v>
      </c>
      <c r="J60" s="614">
        <f t="shared" si="30"/>
        <v>0</v>
      </c>
      <c r="K60" s="614">
        <f t="shared" si="30"/>
        <v>0</v>
      </c>
      <c r="L60" s="614">
        <f t="shared" si="30"/>
        <v>0</v>
      </c>
      <c r="M60" s="614">
        <f t="shared" si="30"/>
        <v>0</v>
      </c>
      <c r="N60" s="614">
        <f t="shared" si="30"/>
        <v>0</v>
      </c>
      <c r="O60" s="614">
        <f t="shared" ref="O60:Q60" si="31">O58*O59</f>
        <v>0</v>
      </c>
      <c r="P60" s="614">
        <f t="shared" si="31"/>
        <v>0</v>
      </c>
      <c r="Q60" s="614">
        <f t="shared" si="31"/>
        <v>0</v>
      </c>
    </row>
    <row r="61" spans="1:17" ht="15" x14ac:dyDescent="0.25">
      <c r="A61" s="355" t="s">
        <v>231</v>
      </c>
      <c r="B61" s="423"/>
      <c r="C61" s="377"/>
      <c r="D61" s="422"/>
      <c r="E61" s="378"/>
      <c r="F61" s="378"/>
      <c r="G61" s="378"/>
      <c r="H61" s="378"/>
      <c r="I61" s="378"/>
      <c r="J61" s="378"/>
      <c r="K61" s="378"/>
      <c r="L61" s="378"/>
      <c r="M61" s="378"/>
      <c r="N61" s="378"/>
      <c r="O61" s="378"/>
      <c r="P61" s="378"/>
      <c r="Q61" s="378"/>
    </row>
    <row r="62" spans="1:17" ht="15" x14ac:dyDescent="0.25">
      <c r="A62" s="356" t="s">
        <v>215</v>
      </c>
      <c r="B62" s="423"/>
      <c r="C62" s="595"/>
      <c r="D62" s="422"/>
      <c r="E62" s="602"/>
      <c r="F62" s="602"/>
      <c r="G62" s="602"/>
      <c r="H62" s="602"/>
      <c r="I62" s="602"/>
      <c r="J62" s="602"/>
      <c r="K62" s="602"/>
      <c r="L62" s="602"/>
      <c r="M62" s="602"/>
      <c r="N62" s="602"/>
      <c r="O62" s="602"/>
      <c r="P62" s="602"/>
      <c r="Q62" s="602"/>
    </row>
    <row r="63" spans="1:17" ht="15" x14ac:dyDescent="0.25">
      <c r="A63" s="356" t="s">
        <v>216</v>
      </c>
      <c r="B63" s="423"/>
      <c r="C63" s="595"/>
      <c r="D63" s="422"/>
      <c r="E63" s="602"/>
      <c r="F63" s="602"/>
      <c r="G63" s="602"/>
      <c r="H63" s="602"/>
      <c r="I63" s="602"/>
      <c r="J63" s="602"/>
      <c r="K63" s="602"/>
      <c r="L63" s="602"/>
      <c r="M63" s="602"/>
      <c r="N63" s="602"/>
      <c r="O63" s="602"/>
      <c r="P63" s="602"/>
      <c r="Q63" s="602"/>
    </row>
    <row r="64" spans="1:17" ht="15" x14ac:dyDescent="0.25">
      <c r="A64" s="357" t="s">
        <v>217</v>
      </c>
      <c r="B64" s="358" t="s">
        <v>62</v>
      </c>
      <c r="C64" s="595"/>
      <c r="D64" s="422">
        <f>SUM(E64:Q64)</f>
        <v>0</v>
      </c>
      <c r="E64" s="614">
        <f>E62*E63</f>
        <v>0</v>
      </c>
      <c r="F64" s="614">
        <f t="shared" ref="F64:N64" si="32">F62*F63</f>
        <v>0</v>
      </c>
      <c r="G64" s="614">
        <f t="shared" si="32"/>
        <v>0</v>
      </c>
      <c r="H64" s="614">
        <f t="shared" si="32"/>
        <v>0</v>
      </c>
      <c r="I64" s="614">
        <f t="shared" si="32"/>
        <v>0</v>
      </c>
      <c r="J64" s="614">
        <f t="shared" si="32"/>
        <v>0</v>
      </c>
      <c r="K64" s="614">
        <f t="shared" si="32"/>
        <v>0</v>
      </c>
      <c r="L64" s="614">
        <f t="shared" si="32"/>
        <v>0</v>
      </c>
      <c r="M64" s="614">
        <f t="shared" si="32"/>
        <v>0</v>
      </c>
      <c r="N64" s="614">
        <f t="shared" si="32"/>
        <v>0</v>
      </c>
      <c r="O64" s="614">
        <f t="shared" ref="O64:Q64" si="33">O62*O63</f>
        <v>0</v>
      </c>
      <c r="P64" s="614">
        <f t="shared" si="33"/>
        <v>0</v>
      </c>
      <c r="Q64" s="614">
        <f t="shared" si="33"/>
        <v>0</v>
      </c>
    </row>
  </sheetData>
  <sheetProtection algorithmName="SHA-512" hashValue="HrzPQmYlr4DcbA+syueoUVtdonSO76eP6gXljCmpEVkbX/+PEjXbHlgXR8sHDs/hvDIAZT1xcUUF57uKSU1YeA==" saltValue="OrZzQJ+U8nWQAGuDGnv7Vw==" spinCount="100000" sheet="1" formatCells="0" formatColumns="0" formatRows="0"/>
  <conditionalFormatting sqref="A5:A64">
    <cfRule type="expression" dxfId="101" priority="184" stopIfTrue="1">
      <formula>#REF!="NEI"</formula>
    </cfRule>
  </conditionalFormatting>
  <conditionalFormatting sqref="A4:B4 D4:D8 B8:D8 C10:D12 C14:D16 C18:D20 C22:D24 C26:D28 C30:D32 C34:D36 C38:D40 C42:D44 C46:D48 C50:D52 C54:D56 C58:D60 C62:D64">
    <cfRule type="expression" dxfId="100" priority="721" stopIfTrue="1">
      <formula>#REF!="NEI"</formula>
    </cfRule>
  </conditionalFormatting>
  <conditionalFormatting sqref="B5:B7">
    <cfRule type="expression" dxfId="99" priority="104" stopIfTrue="1">
      <formula>#REF!="NEI"</formula>
    </cfRule>
  </conditionalFormatting>
  <conditionalFormatting sqref="B10:B64">
    <cfRule type="expression" dxfId="98" priority="33" stopIfTrue="1">
      <formula>#REF!="NEI"</formula>
    </cfRule>
  </conditionalFormatting>
  <conditionalFormatting sqref="C1:C7">
    <cfRule type="expression" dxfId="97" priority="405" stopIfTrue="1">
      <formula>#REF!="NEI"</formula>
    </cfRule>
  </conditionalFormatting>
  <conditionalFormatting sqref="C9:F9">
    <cfRule type="expression" dxfId="96" priority="233" stopIfTrue="1">
      <formula>#REF!="NEI"</formula>
    </cfRule>
  </conditionalFormatting>
  <conditionalFormatting sqref="C13:F13">
    <cfRule type="expression" dxfId="95" priority="229" stopIfTrue="1">
      <formula>#REF!="NEI"</formula>
    </cfRule>
  </conditionalFormatting>
  <conditionalFormatting sqref="C17:F17">
    <cfRule type="expression" dxfId="94" priority="227" stopIfTrue="1">
      <formula>#REF!="NEI"</formula>
    </cfRule>
  </conditionalFormatting>
  <conditionalFormatting sqref="C21:F21">
    <cfRule type="expression" dxfId="93" priority="223" stopIfTrue="1">
      <formula>#REF!="NEI"</formula>
    </cfRule>
  </conditionalFormatting>
  <conditionalFormatting sqref="C25:F25">
    <cfRule type="expression" dxfId="92" priority="219" stopIfTrue="1">
      <formula>#REF!="NEI"</formula>
    </cfRule>
  </conditionalFormatting>
  <conditionalFormatting sqref="C29:F29">
    <cfRule type="expression" dxfId="91" priority="215" stopIfTrue="1">
      <formula>#REF!="NEI"</formula>
    </cfRule>
  </conditionalFormatting>
  <conditionalFormatting sqref="C33:F33">
    <cfRule type="expression" dxfId="90" priority="211" stopIfTrue="1">
      <formula>#REF!="NEI"</formula>
    </cfRule>
  </conditionalFormatting>
  <conditionalFormatting sqref="C37:F37">
    <cfRule type="expression" dxfId="89" priority="207" stopIfTrue="1">
      <formula>#REF!="NEI"</formula>
    </cfRule>
  </conditionalFormatting>
  <conditionalFormatting sqref="C41:F41">
    <cfRule type="expression" dxfId="88" priority="203" stopIfTrue="1">
      <formula>#REF!="NEI"</formula>
    </cfRule>
  </conditionalFormatting>
  <conditionalFormatting sqref="C45:F45">
    <cfRule type="expression" dxfId="87" priority="199" stopIfTrue="1">
      <formula>#REF!="NEI"</formula>
    </cfRule>
  </conditionalFormatting>
  <conditionalFormatting sqref="C49:F49">
    <cfRule type="expression" dxfId="86" priority="195" stopIfTrue="1">
      <formula>#REF!="NEI"</formula>
    </cfRule>
  </conditionalFormatting>
  <conditionalFormatting sqref="C53:F53">
    <cfRule type="expression" dxfId="85" priority="191" stopIfTrue="1">
      <formula>#REF!="NEI"</formula>
    </cfRule>
  </conditionalFormatting>
  <conditionalFormatting sqref="C57:F57">
    <cfRule type="expression" dxfId="84" priority="187" stopIfTrue="1">
      <formula>#REF!="NEI"</formula>
    </cfRule>
  </conditionalFormatting>
  <conditionalFormatting sqref="C61:F61">
    <cfRule type="expression" dxfId="83" priority="183" stopIfTrue="1">
      <formula>#REF!="NEI"</formula>
    </cfRule>
  </conditionalFormatting>
  <conditionalFormatting sqref="E3">
    <cfRule type="expression" dxfId="82" priority="714" stopIfTrue="1">
      <formula>#REF!="NEI"</formula>
    </cfRule>
  </conditionalFormatting>
  <conditionalFormatting sqref="E16:E17">
    <cfRule type="expression" dxfId="81" priority="225" stopIfTrue="1">
      <formula>#REF!="NEI"</formula>
    </cfRule>
  </conditionalFormatting>
  <conditionalFormatting sqref="E20:E21">
    <cfRule type="expression" dxfId="80" priority="221" stopIfTrue="1">
      <formula>#REF!="NEI"</formula>
    </cfRule>
  </conditionalFormatting>
  <conditionalFormatting sqref="E24:E25">
    <cfRule type="expression" dxfId="79" priority="217" stopIfTrue="1">
      <formula>#REF!="NEI"</formula>
    </cfRule>
  </conditionalFormatting>
  <conditionalFormatting sqref="E28:E29">
    <cfRule type="expression" dxfId="78" priority="213" stopIfTrue="1">
      <formula>#REF!="NEI"</formula>
    </cfRule>
  </conditionalFormatting>
  <conditionalFormatting sqref="E32:E33">
    <cfRule type="expression" dxfId="77" priority="209" stopIfTrue="1">
      <formula>#REF!="NEI"</formula>
    </cfRule>
  </conditionalFormatting>
  <conditionalFormatting sqref="E36:E37">
    <cfRule type="expression" dxfId="76" priority="205" stopIfTrue="1">
      <formula>#REF!="NEI"</formula>
    </cfRule>
  </conditionalFormatting>
  <conditionalFormatting sqref="E40:E41">
    <cfRule type="expression" dxfId="75" priority="201" stopIfTrue="1">
      <formula>#REF!="NEI"</formula>
    </cfRule>
  </conditionalFormatting>
  <conditionalFormatting sqref="E44:E45">
    <cfRule type="expression" dxfId="74" priority="197" stopIfTrue="1">
      <formula>#REF!="NEI"</formula>
    </cfRule>
  </conditionalFormatting>
  <conditionalFormatting sqref="E48:E49">
    <cfRule type="expression" dxfId="73" priority="193" stopIfTrue="1">
      <formula>#REF!="NEI"</formula>
    </cfRule>
  </conditionalFormatting>
  <conditionalFormatting sqref="E52:E53">
    <cfRule type="expression" dxfId="72" priority="189" stopIfTrue="1">
      <formula>#REF!="NEI"</formula>
    </cfRule>
  </conditionalFormatting>
  <conditionalFormatting sqref="E56:E57">
    <cfRule type="expression" dxfId="71" priority="185" stopIfTrue="1">
      <formula>#REF!="NEI"</formula>
    </cfRule>
  </conditionalFormatting>
  <conditionalFormatting sqref="E60:E61">
    <cfRule type="expression" dxfId="70" priority="181" stopIfTrue="1">
      <formula>#REF!="NEI"</formula>
    </cfRule>
  </conditionalFormatting>
  <conditionalFormatting sqref="E5:F5">
    <cfRule type="expression" dxfId="69" priority="655" stopIfTrue="1">
      <formula>#REF!="NEI"</formula>
    </cfRule>
  </conditionalFormatting>
  <conditionalFormatting sqref="E16:F16 E20:F20 E24:F24 E28:F28 E32:F32 E36:F36 E40:F40 E44:F44 E48:F48 E52:F52 E56:F56 E60:F60">
    <cfRule type="expression" dxfId="68" priority="323" stopIfTrue="1">
      <formula>#REF!="NEI"</formula>
    </cfRule>
  </conditionalFormatting>
  <conditionalFormatting sqref="E64:F64">
    <cfRule type="expression" dxfId="67" priority="321" stopIfTrue="1">
      <formula>#REF!="NEI"</formula>
    </cfRule>
  </conditionalFormatting>
  <conditionalFormatting sqref="E4:Q4">
    <cfRule type="expression" dxfId="66" priority="590" stopIfTrue="1">
      <formula>#REF!="NEI"</formula>
    </cfRule>
  </conditionalFormatting>
  <conditionalFormatting sqref="E6:Q7">
    <cfRule type="expression" dxfId="65" priority="3" stopIfTrue="1">
      <formula>#REF!="NEI"</formula>
    </cfRule>
  </conditionalFormatting>
  <conditionalFormatting sqref="E10:Q11">
    <cfRule type="expression" dxfId="64" priority="1" stopIfTrue="1">
      <formula>#REF!="NEI"</formula>
    </cfRule>
  </conditionalFormatting>
  <conditionalFormatting sqref="E14:Q15">
    <cfRule type="expression" dxfId="63" priority="29" stopIfTrue="1">
      <formula>#REF!="NEI"</formula>
    </cfRule>
  </conditionalFormatting>
  <conditionalFormatting sqref="E18:Q19">
    <cfRule type="expression" dxfId="62" priority="27" stopIfTrue="1">
      <formula>#REF!="NEI"</formula>
    </cfRule>
  </conditionalFormatting>
  <conditionalFormatting sqref="E22:Q23">
    <cfRule type="expression" dxfId="61" priority="25" stopIfTrue="1">
      <formula>#REF!="NEI"</formula>
    </cfRule>
  </conditionalFormatting>
  <conditionalFormatting sqref="E26:Q27">
    <cfRule type="expression" dxfId="60" priority="23" stopIfTrue="1">
      <formula>#REF!="NEI"</formula>
    </cfRule>
  </conditionalFormatting>
  <conditionalFormatting sqref="E30:Q31">
    <cfRule type="expression" dxfId="59" priority="21" stopIfTrue="1">
      <formula>#REF!="NEI"</formula>
    </cfRule>
  </conditionalFormatting>
  <conditionalFormatting sqref="E34:Q35">
    <cfRule type="expression" dxfId="58" priority="19" stopIfTrue="1">
      <formula>#REF!="NEI"</formula>
    </cfRule>
  </conditionalFormatting>
  <conditionalFormatting sqref="E38:Q39">
    <cfRule type="expression" dxfId="57" priority="17" stopIfTrue="1">
      <formula>#REF!="NEI"</formula>
    </cfRule>
  </conditionalFormatting>
  <conditionalFormatting sqref="E42:Q43">
    <cfRule type="expression" dxfId="56" priority="15" stopIfTrue="1">
      <formula>#REF!="NEI"</formula>
    </cfRule>
  </conditionalFormatting>
  <conditionalFormatting sqref="E46:Q47">
    <cfRule type="expression" dxfId="55" priority="13" stopIfTrue="1">
      <formula>#REF!="NEI"</formula>
    </cfRule>
  </conditionalFormatting>
  <conditionalFormatting sqref="E50:Q51">
    <cfRule type="expression" dxfId="54" priority="11" stopIfTrue="1">
      <formula>#REF!="NEI"</formula>
    </cfRule>
  </conditionalFormatting>
  <conditionalFormatting sqref="E54:Q55">
    <cfRule type="expression" dxfId="53" priority="9" stopIfTrue="1">
      <formula>#REF!="NEI"</formula>
    </cfRule>
  </conditionalFormatting>
  <conditionalFormatting sqref="E58:Q59">
    <cfRule type="expression" dxfId="52" priority="7" stopIfTrue="1">
      <formula>#REF!="NEI"</formula>
    </cfRule>
  </conditionalFormatting>
  <conditionalFormatting sqref="E62:Q63">
    <cfRule type="expression" dxfId="51" priority="5" stopIfTrue="1">
      <formula>#REF!="NEI"</formula>
    </cfRule>
  </conditionalFormatting>
  <conditionalFormatting sqref="H5:Q5">
    <cfRule type="expression" dxfId="50" priority="715" stopIfTrue="1">
      <formula>#REF!="NEI"</formula>
    </cfRule>
  </conditionalFormatting>
  <conditionalFormatting sqref="H9:Q9">
    <cfRule type="expression" dxfId="49" priority="234" stopIfTrue="1">
      <formula>#REF!="NEI"</formula>
    </cfRule>
  </conditionalFormatting>
  <conditionalFormatting sqref="H13:Q13">
    <cfRule type="expression" dxfId="48" priority="230" stopIfTrue="1">
      <formula>#REF!="NEI"</formula>
    </cfRule>
  </conditionalFormatting>
  <conditionalFormatting sqref="H17:Q17">
    <cfRule type="expression" dxfId="47" priority="226" stopIfTrue="1">
      <formula>#REF!="NEI"</formula>
    </cfRule>
  </conditionalFormatting>
  <conditionalFormatting sqref="H21:Q21">
    <cfRule type="expression" dxfId="46" priority="222" stopIfTrue="1">
      <formula>#REF!="NEI"</formula>
    </cfRule>
  </conditionalFormatting>
  <conditionalFormatting sqref="H25:Q25">
    <cfRule type="expression" dxfId="45" priority="218" stopIfTrue="1">
      <formula>#REF!="NEI"</formula>
    </cfRule>
  </conditionalFormatting>
  <conditionalFormatting sqref="H29:Q29">
    <cfRule type="expression" dxfId="44" priority="214" stopIfTrue="1">
      <formula>#REF!="NEI"</formula>
    </cfRule>
  </conditionalFormatting>
  <conditionalFormatting sqref="H33:Q33">
    <cfRule type="expression" dxfId="43" priority="210" stopIfTrue="1">
      <formula>#REF!="NEI"</formula>
    </cfRule>
  </conditionalFormatting>
  <conditionalFormatting sqref="H37:Q37">
    <cfRule type="expression" dxfId="42" priority="206" stopIfTrue="1">
      <formula>#REF!="NEI"</formula>
    </cfRule>
  </conditionalFormatting>
  <conditionalFormatting sqref="H41:Q41">
    <cfRule type="expression" dxfId="41" priority="202" stopIfTrue="1">
      <formula>#REF!="NEI"</formula>
    </cfRule>
  </conditionalFormatting>
  <conditionalFormatting sqref="H45:Q45">
    <cfRule type="expression" dxfId="40" priority="198" stopIfTrue="1">
      <formula>#REF!="NEI"</formula>
    </cfRule>
  </conditionalFormatting>
  <conditionalFormatting sqref="H49:Q49">
    <cfRule type="expression" dxfId="39" priority="194" stopIfTrue="1">
      <formula>#REF!="NEI"</formula>
    </cfRule>
  </conditionalFormatting>
  <conditionalFormatting sqref="H53:Q53">
    <cfRule type="expression" dxfId="38" priority="190" stopIfTrue="1">
      <formula>#REF!="NEI"</formula>
    </cfRule>
  </conditionalFormatting>
  <conditionalFormatting sqref="H57:Q57">
    <cfRule type="expression" dxfId="37" priority="186" stopIfTrue="1">
      <formula>#REF!="NEI"</formula>
    </cfRule>
  </conditionalFormatting>
  <conditionalFormatting sqref="H61:Q61">
    <cfRule type="expression" dxfId="36" priority="182" stopIfTrue="1">
      <formula>#REF!="NEI"</formula>
    </cfRule>
  </conditionalFormatting>
  <conditionalFormatting sqref="J12:Q12 J16:Q16 J20:Q20 J24:Q24 J28:Q28 J32:Q32 J36:Q36 J40:Q40 J44:Q44 J48:Q48 J52:Q52 J56:Q56 J60:Q60 J64:Q64">
    <cfRule type="expression" dxfId="35" priority="322" stopIfTrue="1">
      <formula>#REF!="NEI"</formula>
    </cfRule>
  </conditionalFormatting>
  <pageMargins left="0.7" right="0.7" top="0.75" bottom="0.75" header="0.3" footer="0.3"/>
  <pageSetup paperSize="9" scale="43"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Tabeller!$G$58:$G$63</xm:f>
          </x14:formula1>
          <xm:sqref>B40 B44 B36 B32 B56 B52 B12 B48 B16 B20 B24 B28 B60 B64 B8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pageSetUpPr fitToPage="1"/>
  </sheetPr>
  <dimension ref="B1:R59"/>
  <sheetViews>
    <sheetView showGridLines="0" zoomScale="85" zoomScaleNormal="85" workbookViewId="0">
      <selection activeCell="C16" sqref="C16"/>
    </sheetView>
  </sheetViews>
  <sheetFormatPr baseColWidth="10" defaultColWidth="9.140625" defaultRowHeight="15" x14ac:dyDescent="0.25"/>
  <cols>
    <col min="1" max="1" width="1.5703125" style="19" customWidth="1"/>
    <col min="2" max="2" width="33.42578125" style="19" customWidth="1"/>
    <col min="3" max="3" width="15" style="19" customWidth="1"/>
    <col min="4" max="13" width="12.28515625" style="19" customWidth="1"/>
    <col min="14" max="16" width="12.28515625" customWidth="1"/>
    <col min="19" max="16384" width="9.140625" style="19"/>
  </cols>
  <sheetData>
    <row r="1" spans="2:18" s="36" customFormat="1" x14ac:dyDescent="0.25">
      <c r="B1" s="24" t="s">
        <v>56</v>
      </c>
      <c r="C1" s="45" t="str">
        <f>IF(Registrering!B3="","",Registrering!B3)</f>
        <v/>
      </c>
      <c r="D1" s="24"/>
      <c r="E1" s="587"/>
      <c r="F1" s="587"/>
      <c r="G1" s="587"/>
      <c r="H1" s="587"/>
      <c r="I1" s="587"/>
      <c r="J1" s="39"/>
      <c r="K1" s="46"/>
      <c r="L1" s="38"/>
      <c r="M1" s="587"/>
      <c r="N1"/>
      <c r="O1"/>
      <c r="P1"/>
      <c r="Q1"/>
      <c r="R1"/>
    </row>
    <row r="2" spans="2:18" s="36" customFormat="1" x14ac:dyDescent="0.25">
      <c r="B2" s="24" t="s">
        <v>232</v>
      </c>
      <c r="C2" s="45" t="str">
        <f>IF(Registrering!B26="","",Registrering!B26)</f>
        <v/>
      </c>
      <c r="D2" s="37"/>
      <c r="E2" s="587"/>
      <c r="F2" s="587"/>
      <c r="G2" s="587"/>
      <c r="H2" s="587"/>
      <c r="I2" s="587"/>
      <c r="J2" s="39"/>
      <c r="K2" s="46"/>
      <c r="L2" s="38"/>
      <c r="M2" s="587"/>
      <c r="N2"/>
      <c r="O2"/>
      <c r="P2"/>
      <c r="Q2"/>
      <c r="R2"/>
    </row>
    <row r="3" spans="2:18" s="36" customFormat="1" ht="3" customHeight="1" x14ac:dyDescent="0.25">
      <c r="B3" s="24"/>
      <c r="C3" s="45"/>
      <c r="D3" s="37"/>
      <c r="E3" s="587"/>
      <c r="F3" s="587"/>
      <c r="G3" s="587"/>
      <c r="H3" s="587"/>
      <c r="I3" s="587"/>
      <c r="J3" s="39"/>
      <c r="K3" s="46"/>
      <c r="L3" s="38"/>
      <c r="M3" s="587"/>
      <c r="N3"/>
      <c r="O3"/>
      <c r="P3"/>
      <c r="Q3"/>
      <c r="R3"/>
    </row>
    <row r="4" spans="2:18" s="36" customFormat="1" x14ac:dyDescent="0.25">
      <c r="B4" s="223" t="s">
        <v>233</v>
      </c>
      <c r="C4" s="11" t="s">
        <v>84</v>
      </c>
      <c r="D4" s="329">
        <f>Budsjett!I3</f>
        <v>2025</v>
      </c>
      <c r="E4" s="330">
        <f>Budsjett!J3</f>
        <v>2026</v>
      </c>
      <c r="F4" s="330">
        <f>Budsjett!K3</f>
        <v>2027</v>
      </c>
      <c r="G4" s="330">
        <f>Budsjett!L3</f>
        <v>2028</v>
      </c>
      <c r="H4" s="330">
        <f>Budsjett!M3</f>
        <v>2029</v>
      </c>
      <c r="I4" s="329">
        <f>Budsjett!N3</f>
        <v>2030</v>
      </c>
      <c r="J4" s="329">
        <f>Budsjett!O3</f>
        <v>2031</v>
      </c>
      <c r="K4" s="329">
        <f>Budsjett!P3</f>
        <v>2032</v>
      </c>
      <c r="L4" s="329">
        <f>Budsjett!Q3</f>
        <v>2033</v>
      </c>
      <c r="M4" s="329">
        <f>Budsjett!R3</f>
        <v>2034</v>
      </c>
      <c r="N4" s="329">
        <f>Budsjett!S3</f>
        <v>2035</v>
      </c>
      <c r="O4" s="329">
        <f>Budsjett!T3</f>
        <v>2036</v>
      </c>
      <c r="P4" s="329">
        <f>Budsjett!U3</f>
        <v>2037</v>
      </c>
      <c r="Q4"/>
      <c r="R4"/>
    </row>
    <row r="5" spans="2:18" s="36" customFormat="1" x14ac:dyDescent="0.25">
      <c r="B5" s="615" t="s">
        <v>68</v>
      </c>
      <c r="C5" s="369">
        <f>SUM(D5:P5)</f>
        <v>0</v>
      </c>
      <c r="D5" s="369">
        <f>Budsjett!I10/12</f>
        <v>0</v>
      </c>
      <c r="E5" s="369">
        <f>Budsjett!J10/12</f>
        <v>0</v>
      </c>
      <c r="F5" s="369">
        <f>Budsjett!K10/12</f>
        <v>0</v>
      </c>
      <c r="G5" s="369">
        <f>Budsjett!L10/12</f>
        <v>0</v>
      </c>
      <c r="H5" s="369">
        <f>Budsjett!M10/12</f>
        <v>0</v>
      </c>
      <c r="I5" s="369">
        <f>Budsjett!N10/12</f>
        <v>0</v>
      </c>
      <c r="J5" s="369">
        <f>Budsjett!O10/12</f>
        <v>0</v>
      </c>
      <c r="K5" s="369">
        <f>Budsjett!P10/12</f>
        <v>0</v>
      </c>
      <c r="L5" s="369">
        <f>Budsjett!Q10/12</f>
        <v>0</v>
      </c>
      <c r="M5" s="369">
        <f>Budsjett!R10/12</f>
        <v>0</v>
      </c>
      <c r="N5" s="369">
        <f>Budsjett!S10/12</f>
        <v>0</v>
      </c>
      <c r="O5" s="369">
        <f>Budsjett!T10/12</f>
        <v>0</v>
      </c>
      <c r="P5" s="369">
        <f>Budsjett!U10/12</f>
        <v>0</v>
      </c>
      <c r="Q5"/>
      <c r="R5"/>
    </row>
    <row r="6" spans="2:18" s="36" customFormat="1" x14ac:dyDescent="0.25">
      <c r="B6" s="615" t="s">
        <v>234</v>
      </c>
      <c r="C6" s="369">
        <f t="shared" ref="C6:C8" si="0">SUM(D6:P6)</f>
        <v>0</v>
      </c>
      <c r="D6" s="369">
        <f>Budsjett!I19</f>
        <v>0</v>
      </c>
      <c r="E6" s="369">
        <f>Budsjett!J19</f>
        <v>0</v>
      </c>
      <c r="F6" s="369">
        <f>Budsjett!K19</f>
        <v>0</v>
      </c>
      <c r="G6" s="369">
        <f>Budsjett!L19</f>
        <v>0</v>
      </c>
      <c r="H6" s="369">
        <f>Budsjett!M19</f>
        <v>0</v>
      </c>
      <c r="I6" s="369">
        <f>Budsjett!N19</f>
        <v>0</v>
      </c>
      <c r="J6" s="369">
        <f>Budsjett!O19</f>
        <v>0</v>
      </c>
      <c r="K6" s="369">
        <f>Budsjett!P19</f>
        <v>0</v>
      </c>
      <c r="L6" s="369">
        <f>Budsjett!Q19</f>
        <v>0</v>
      </c>
      <c r="M6" s="369">
        <f>Budsjett!R19</f>
        <v>0</v>
      </c>
      <c r="N6" s="369">
        <f>Budsjett!S19</f>
        <v>0</v>
      </c>
      <c r="O6" s="369">
        <f>Budsjett!T19</f>
        <v>0</v>
      </c>
      <c r="P6" s="369">
        <f>Budsjett!U19</f>
        <v>0</v>
      </c>
      <c r="Q6"/>
      <c r="R6"/>
    </row>
    <row r="7" spans="2:18" s="36" customFormat="1" x14ac:dyDescent="0.25">
      <c r="B7" s="615" t="s">
        <v>235</v>
      </c>
      <c r="C7" s="369">
        <f t="shared" si="0"/>
        <v>0</v>
      </c>
      <c r="D7" s="369">
        <f>Budsjett!I28</f>
        <v>0</v>
      </c>
      <c r="E7" s="369">
        <f>Budsjett!J28</f>
        <v>0</v>
      </c>
      <c r="F7" s="369">
        <f>Budsjett!K28</f>
        <v>0</v>
      </c>
      <c r="G7" s="369">
        <f>Budsjett!L28</f>
        <v>0</v>
      </c>
      <c r="H7" s="369">
        <f>Budsjett!M28</f>
        <v>0</v>
      </c>
      <c r="I7" s="369">
        <f>Budsjett!N28</f>
        <v>0</v>
      </c>
      <c r="J7" s="369">
        <f>Budsjett!O28</f>
        <v>0</v>
      </c>
      <c r="K7" s="369">
        <f>Budsjett!P28</f>
        <v>0</v>
      </c>
      <c r="L7" s="369">
        <f>Budsjett!Q28</f>
        <v>0</v>
      </c>
      <c r="M7" s="369">
        <f>Budsjett!R28</f>
        <v>0</v>
      </c>
      <c r="N7" s="369">
        <f>Budsjett!S28</f>
        <v>0</v>
      </c>
      <c r="O7" s="369">
        <f>Budsjett!T28</f>
        <v>0</v>
      </c>
      <c r="P7" s="369">
        <f>Budsjett!U28</f>
        <v>0</v>
      </c>
      <c r="Q7"/>
      <c r="R7"/>
    </row>
    <row r="8" spans="2:18" s="36" customFormat="1" x14ac:dyDescent="0.25">
      <c r="B8" s="322" t="s">
        <v>95</v>
      </c>
      <c r="C8" s="369">
        <f t="shared" si="0"/>
        <v>0</v>
      </c>
      <c r="D8" s="369">
        <f>Budsjett!I35/Tabeller!$H$5</f>
        <v>0</v>
      </c>
      <c r="E8" s="369">
        <f>Budsjett!J35/Tabeller!$H$5</f>
        <v>0</v>
      </c>
      <c r="F8" s="369">
        <f>Budsjett!K35/Tabeller!$H$5</f>
        <v>0</v>
      </c>
      <c r="G8" s="369">
        <f>Budsjett!L35/Tabeller!$H$5</f>
        <v>0</v>
      </c>
      <c r="H8" s="369">
        <f>Budsjett!M35/Tabeller!$H$5</f>
        <v>0</v>
      </c>
      <c r="I8" s="369">
        <f>Budsjett!N35/Tabeller!$H$5</f>
        <v>0</v>
      </c>
      <c r="J8" s="369">
        <f>Budsjett!O35/Tabeller!$H$5</f>
        <v>0</v>
      </c>
      <c r="K8" s="369">
        <f>Budsjett!P35/Tabeller!$H$5</f>
        <v>0</v>
      </c>
      <c r="L8" s="369">
        <f>Budsjett!Q35/Tabeller!$H$5</f>
        <v>0</v>
      </c>
      <c r="M8" s="369">
        <f>Budsjett!R35/Tabeller!$H$5</f>
        <v>0</v>
      </c>
      <c r="N8" s="369">
        <f>Budsjett!S35/Tabeller!$H$5</f>
        <v>0</v>
      </c>
      <c r="O8" s="369">
        <f>Budsjett!T35/Tabeller!$H$5</f>
        <v>0</v>
      </c>
      <c r="P8" s="369">
        <f>Budsjett!U35/Tabeller!$H$5</f>
        <v>0</v>
      </c>
      <c r="Q8"/>
      <c r="R8"/>
    </row>
    <row r="9" spans="2:18" s="36" customFormat="1" x14ac:dyDescent="0.25">
      <c r="B9" s="415" t="s">
        <v>236</v>
      </c>
      <c r="C9" s="416">
        <f>SUM(D9:P9)</f>
        <v>0</v>
      </c>
      <c r="D9" s="416">
        <f>SUM(D5:D8)</f>
        <v>0</v>
      </c>
      <c r="E9" s="416">
        <f>SUM(E5:E8)</f>
        <v>0</v>
      </c>
      <c r="F9" s="416">
        <f t="shared" ref="F9:M9" si="1">SUM(F5:F8)</f>
        <v>0</v>
      </c>
      <c r="G9" s="416">
        <f t="shared" si="1"/>
        <v>0</v>
      </c>
      <c r="H9" s="416">
        <f t="shared" si="1"/>
        <v>0</v>
      </c>
      <c r="I9" s="416">
        <f t="shared" si="1"/>
        <v>0</v>
      </c>
      <c r="J9" s="416">
        <f t="shared" si="1"/>
        <v>0</v>
      </c>
      <c r="K9" s="416">
        <f t="shared" si="1"/>
        <v>0</v>
      </c>
      <c r="L9" s="416">
        <f t="shared" si="1"/>
        <v>0</v>
      </c>
      <c r="M9" s="416">
        <f t="shared" si="1"/>
        <v>0</v>
      </c>
      <c r="N9" s="416">
        <f t="shared" ref="N9:P9" si="2">SUM(N5:N8)</f>
        <v>0</v>
      </c>
      <c r="O9" s="416">
        <f t="shared" si="2"/>
        <v>0</v>
      </c>
      <c r="P9" s="416">
        <f t="shared" si="2"/>
        <v>0</v>
      </c>
      <c r="Q9"/>
      <c r="R9"/>
    </row>
    <row r="10" spans="2:18" ht="3.75" customHeight="1" x14ac:dyDescent="0.25">
      <c r="B10" s="587"/>
      <c r="C10" s="587"/>
      <c r="D10" s="33"/>
      <c r="E10" s="587"/>
      <c r="F10" s="587"/>
      <c r="G10" s="587"/>
      <c r="H10" s="587"/>
      <c r="I10" s="587"/>
      <c r="J10" s="587"/>
      <c r="K10" s="587"/>
      <c r="L10" s="587"/>
      <c r="M10" s="587"/>
      <c r="N10" s="587"/>
      <c r="O10" s="587"/>
      <c r="P10" s="587"/>
    </row>
    <row r="11" spans="2:18" x14ac:dyDescent="0.25">
      <c r="B11" s="223" t="s">
        <v>237</v>
      </c>
      <c r="C11" s="11" t="str">
        <f>C4</f>
        <v>Totalt</v>
      </c>
      <c r="D11" s="331">
        <f t="shared" ref="D11:M11" si="3">D4</f>
        <v>2025</v>
      </c>
      <c r="E11" s="331">
        <f t="shared" si="3"/>
        <v>2026</v>
      </c>
      <c r="F11" s="331">
        <f t="shared" si="3"/>
        <v>2027</v>
      </c>
      <c r="G11" s="331">
        <f t="shared" si="3"/>
        <v>2028</v>
      </c>
      <c r="H11" s="331">
        <f t="shared" si="3"/>
        <v>2029</v>
      </c>
      <c r="I11" s="331">
        <f t="shared" si="3"/>
        <v>2030</v>
      </c>
      <c r="J11" s="331">
        <f t="shared" si="3"/>
        <v>2031</v>
      </c>
      <c r="K11" s="331">
        <f t="shared" si="3"/>
        <v>2032</v>
      </c>
      <c r="L11" s="331">
        <f t="shared" si="3"/>
        <v>2033</v>
      </c>
      <c r="M11" s="331">
        <f t="shared" si="3"/>
        <v>2034</v>
      </c>
      <c r="N11" s="331">
        <f t="shared" ref="N11:P11" si="4">N4</f>
        <v>2035</v>
      </c>
      <c r="O11" s="331">
        <f t="shared" si="4"/>
        <v>2036</v>
      </c>
      <c r="P11" s="331">
        <f t="shared" si="4"/>
        <v>2037</v>
      </c>
    </row>
    <row r="12" spans="2:18" x14ac:dyDescent="0.25">
      <c r="B12" s="85" t="s">
        <v>238</v>
      </c>
      <c r="C12" s="14"/>
      <c r="D12" s="14"/>
      <c r="E12" s="14"/>
      <c r="F12" s="14"/>
      <c r="G12" s="14"/>
      <c r="H12" s="14"/>
      <c r="I12" s="14"/>
      <c r="J12" s="14"/>
      <c r="K12" s="14"/>
      <c r="L12" s="14"/>
      <c r="M12" s="14"/>
      <c r="N12" s="14"/>
      <c r="O12" s="14"/>
      <c r="P12" s="14"/>
    </row>
    <row r="13" spans="2:18" x14ac:dyDescent="0.25">
      <c r="B13" s="615" t="s">
        <v>152</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615" t="s">
        <v>239</v>
      </c>
      <c r="C14" s="14" t="e">
        <f t="shared" ref="C14:C15" si="5">SUM(D14:P14)</f>
        <v>#REF!</v>
      </c>
      <c r="D14" s="15" t="e">
        <f>Budsjett!#REF!+Budsjett!#REF!</f>
        <v>#REF!</v>
      </c>
      <c r="E14" s="15" t="e">
        <f>Budsjett!#REF!+Budsjett!#REF!</f>
        <v>#REF!</v>
      </c>
      <c r="F14" s="15" t="e">
        <f>Budsjett!#REF!+Budsjett!#REF!</f>
        <v>#REF!</v>
      </c>
      <c r="G14" s="15" t="e">
        <f>Budsjett!#REF!+Budsjett!#REF!</f>
        <v>#REF!</v>
      </c>
      <c r="H14" s="15" t="e">
        <f>Budsjett!#REF!+Budsjett!#REF!</f>
        <v>#REF!</v>
      </c>
      <c r="I14" s="15" t="e">
        <f>Budsjett!#REF!+Budsjett!#REF!</f>
        <v>#REF!</v>
      </c>
      <c r="J14" s="15" t="e">
        <f>Budsjett!#REF!+Budsjett!#REF!</f>
        <v>#REF!</v>
      </c>
      <c r="K14" s="15" t="e">
        <f>Budsjett!#REF!+Budsjett!#REF!</f>
        <v>#REF!</v>
      </c>
      <c r="L14" s="15" t="e">
        <f>Budsjett!#REF!+Budsjett!#REF!</f>
        <v>#REF!</v>
      </c>
      <c r="M14" s="15" t="e">
        <f>Budsjett!#REF!+Budsjett!#REF!</f>
        <v>#REF!</v>
      </c>
      <c r="N14" s="15" t="e">
        <f>Budsjett!#REF!+Budsjett!#REF!</f>
        <v>#REF!</v>
      </c>
      <c r="O14" s="15" t="e">
        <f>Budsjett!#REF!+Budsjett!#REF!</f>
        <v>#REF!</v>
      </c>
      <c r="P14" s="15" t="e">
        <f>Budsjett!#REF!+Budsjett!#REF!</f>
        <v>#REF!</v>
      </c>
    </row>
    <row r="15" spans="2:18" x14ac:dyDescent="0.25">
      <c r="B15" s="615" t="s">
        <v>240</v>
      </c>
      <c r="C15" s="14" t="e">
        <f t="shared" si="5"/>
        <v>#REF!</v>
      </c>
      <c r="D15" s="15" t="e">
        <f>Budsjett!#REF!</f>
        <v>#REF!</v>
      </c>
      <c r="E15" s="15" t="e">
        <f>Budsjett!#REF!</f>
        <v>#REF!</v>
      </c>
      <c r="F15" s="15" t="e">
        <f>Budsjett!#REF!</f>
        <v>#REF!</v>
      </c>
      <c r="G15" s="15" t="e">
        <f>Budsjett!#REF!</f>
        <v>#REF!</v>
      </c>
      <c r="H15" s="15" t="e">
        <f>Budsjett!#REF!</f>
        <v>#REF!</v>
      </c>
      <c r="I15" s="15" t="e">
        <f>Budsjett!#REF!</f>
        <v>#REF!</v>
      </c>
      <c r="J15" s="15" t="e">
        <f>Budsjett!#REF!</f>
        <v>#REF!</v>
      </c>
      <c r="K15" s="15" t="e">
        <f>Budsjett!#REF!</f>
        <v>#REF!</v>
      </c>
      <c r="L15" s="15" t="e">
        <f>Budsjett!#REF!</f>
        <v>#REF!</v>
      </c>
      <c r="M15" s="15" t="e">
        <f>Budsjett!#REF!</f>
        <v>#REF!</v>
      </c>
      <c r="N15" s="15" t="e">
        <f>Budsjett!#REF!</f>
        <v>#REF!</v>
      </c>
      <c r="O15" s="15" t="e">
        <f>Budsjett!#REF!</f>
        <v>#REF!</v>
      </c>
      <c r="P15" s="15" t="e">
        <f>Budsjett!#REF!</f>
        <v>#REF!</v>
      </c>
    </row>
    <row r="16" spans="2:18" x14ac:dyDescent="0.25">
      <c r="B16" s="12" t="s">
        <v>241</v>
      </c>
      <c r="C16" s="13" t="e">
        <f>SUM(D16:P16)</f>
        <v>#REF!</v>
      </c>
      <c r="D16" s="13" t="e">
        <f>SUM(D13:D15)</f>
        <v>#REF!</v>
      </c>
      <c r="E16" s="13" t="e">
        <f t="shared" ref="E16:M16" si="6">SUM(E13:E15)</f>
        <v>#REF!</v>
      </c>
      <c r="F16" s="13" t="e">
        <f t="shared" si="6"/>
        <v>#REF!</v>
      </c>
      <c r="G16" s="13" t="e">
        <f t="shared" si="6"/>
        <v>#REF!</v>
      </c>
      <c r="H16" s="13" t="e">
        <f t="shared" si="6"/>
        <v>#REF!</v>
      </c>
      <c r="I16" s="13" t="e">
        <f t="shared" si="6"/>
        <v>#REF!</v>
      </c>
      <c r="J16" s="13" t="e">
        <f t="shared" si="6"/>
        <v>#REF!</v>
      </c>
      <c r="K16" s="13" t="e">
        <f t="shared" si="6"/>
        <v>#REF!</v>
      </c>
      <c r="L16" s="13" t="e">
        <f t="shared" si="6"/>
        <v>#REF!</v>
      </c>
      <c r="M16" s="13" t="e">
        <f t="shared" si="6"/>
        <v>#REF!</v>
      </c>
      <c r="N16" s="13" t="e">
        <f t="shared" ref="N16:P16" si="7">SUM(N13:N15)</f>
        <v>#REF!</v>
      </c>
      <c r="O16" s="13" t="e">
        <f t="shared" si="7"/>
        <v>#REF!</v>
      </c>
      <c r="P16" s="13" t="e">
        <f t="shared" si="7"/>
        <v>#REF!</v>
      </c>
    </row>
    <row r="17" spans="2:18" x14ac:dyDescent="0.25">
      <c r="B17" s="615" t="s">
        <v>242</v>
      </c>
      <c r="C17" s="14">
        <f>SUM(D17:P17)</f>
        <v>0</v>
      </c>
      <c r="D17" s="15">
        <f>Budsjett!AP10+Budsjett!AP35</f>
        <v>0</v>
      </c>
      <c r="E17" s="15">
        <f>Budsjett!AQ10+Budsjett!AQ35</f>
        <v>0</v>
      </c>
      <c r="F17" s="15">
        <f>Budsjett!AR10+Budsjett!AR35</f>
        <v>0</v>
      </c>
      <c r="G17" s="15">
        <f>Budsjett!AS10+Budsjett!AS35</f>
        <v>0</v>
      </c>
      <c r="H17" s="15">
        <f>Budsjett!AT10+Budsjett!AT35</f>
        <v>0</v>
      </c>
      <c r="I17" s="15">
        <f>Budsjett!AU10+Budsjett!AU35</f>
        <v>0</v>
      </c>
      <c r="J17" s="15">
        <f>Budsjett!AV10+Budsjett!AV35</f>
        <v>0</v>
      </c>
      <c r="K17" s="15">
        <f>Budsjett!AW10+Budsjett!AW35</f>
        <v>0</v>
      </c>
      <c r="L17" s="15">
        <f>Budsjett!AX10+Budsjett!AX35</f>
        <v>0</v>
      </c>
      <c r="M17" s="15">
        <f>Budsjett!AY10+Budsjett!AY35</f>
        <v>0</v>
      </c>
      <c r="N17" s="15">
        <f>Budsjett!AZ10+Budsjett!AZ35</f>
        <v>0</v>
      </c>
      <c r="O17" s="15">
        <f>Budsjett!BA10+Budsjett!BA35</f>
        <v>0</v>
      </c>
      <c r="P17" s="15">
        <f>Budsjett!BB10+Budsjett!BB35</f>
        <v>0</v>
      </c>
    </row>
    <row r="18" spans="2:18" x14ac:dyDescent="0.25">
      <c r="B18" s="615" t="s">
        <v>243</v>
      </c>
      <c r="C18" s="14">
        <f t="shared" ref="C18:C22" si="8">SUM(D18:P18)</f>
        <v>0</v>
      </c>
      <c r="D18" s="15">
        <f>Budsjett!AP19</f>
        <v>0</v>
      </c>
      <c r="E18" s="15">
        <f>Budsjett!AQ19</f>
        <v>0</v>
      </c>
      <c r="F18" s="15">
        <f>Budsjett!AR19</f>
        <v>0</v>
      </c>
      <c r="G18" s="15">
        <f>Budsjett!AS19</f>
        <v>0</v>
      </c>
      <c r="H18" s="15">
        <f>Budsjett!AT19</f>
        <v>0</v>
      </c>
      <c r="I18" s="15">
        <f>Budsjett!AU19</f>
        <v>0</v>
      </c>
      <c r="J18" s="15">
        <f>Budsjett!AV19</f>
        <v>0</v>
      </c>
      <c r="K18" s="15">
        <f>Budsjett!AW19</f>
        <v>0</v>
      </c>
      <c r="L18" s="15">
        <f>Budsjett!AX19</f>
        <v>0</v>
      </c>
      <c r="M18" s="15">
        <f>Budsjett!AY19</f>
        <v>0</v>
      </c>
      <c r="N18" s="15">
        <f>Budsjett!AZ19</f>
        <v>0</v>
      </c>
      <c r="O18" s="15">
        <f>Budsjett!BA19</f>
        <v>0</v>
      </c>
      <c r="P18" s="15">
        <f>Budsjett!BB19</f>
        <v>0</v>
      </c>
    </row>
    <row r="19" spans="2:18" x14ac:dyDescent="0.25">
      <c r="B19" s="615" t="s">
        <v>244</v>
      </c>
      <c r="C19" s="14">
        <f t="shared" si="8"/>
        <v>0</v>
      </c>
      <c r="D19" s="15">
        <f>Budsjett!BS37</f>
        <v>0</v>
      </c>
      <c r="E19" s="15">
        <f>Budsjett!BT37</f>
        <v>0</v>
      </c>
      <c r="F19" s="15">
        <f>Budsjett!BU37</f>
        <v>0</v>
      </c>
      <c r="G19" s="15">
        <f>Budsjett!BV37</f>
        <v>0</v>
      </c>
      <c r="H19" s="15">
        <f>Budsjett!BW37</f>
        <v>0</v>
      </c>
      <c r="I19" s="15">
        <f>Budsjett!BX37</f>
        <v>0</v>
      </c>
      <c r="J19" s="15">
        <f>Budsjett!BY37</f>
        <v>0</v>
      </c>
      <c r="K19" s="15">
        <f>Budsjett!BZ37</f>
        <v>0</v>
      </c>
      <c r="L19" s="15">
        <f>Budsjett!CA37</f>
        <v>0</v>
      </c>
      <c r="M19" s="15">
        <f>Budsjett!CB37</f>
        <v>0</v>
      </c>
      <c r="N19" s="15">
        <f>Budsjett!CC37</f>
        <v>0</v>
      </c>
      <c r="O19" s="15">
        <f>Budsjett!CD37</f>
        <v>0</v>
      </c>
      <c r="P19" s="15">
        <f>Budsjett!CE37</f>
        <v>0</v>
      </c>
      <c r="Q19" s="587"/>
      <c r="R19" s="587"/>
    </row>
    <row r="20" spans="2:18" x14ac:dyDescent="0.25">
      <c r="B20" s="615" t="s">
        <v>245</v>
      </c>
      <c r="C20" s="14">
        <f t="shared" si="8"/>
        <v>0</v>
      </c>
      <c r="D20" s="15">
        <f>Budsjett!I53</f>
        <v>0</v>
      </c>
      <c r="E20" s="15">
        <f>Budsjett!J53</f>
        <v>0</v>
      </c>
      <c r="F20" s="15">
        <f>Budsjett!K53</f>
        <v>0</v>
      </c>
      <c r="G20" s="15">
        <f>Budsjett!L53</f>
        <v>0</v>
      </c>
      <c r="H20" s="15">
        <f>Budsjett!M53</f>
        <v>0</v>
      </c>
      <c r="I20" s="15">
        <f>Budsjett!N53</f>
        <v>0</v>
      </c>
      <c r="J20" s="15">
        <f>Budsjett!O53</f>
        <v>0</v>
      </c>
      <c r="K20" s="15">
        <f>Budsjett!P53</f>
        <v>0</v>
      </c>
      <c r="L20" s="15">
        <f>Budsjett!Q53</f>
        <v>0</v>
      </c>
      <c r="M20" s="15">
        <f>Budsjett!R53</f>
        <v>0</v>
      </c>
      <c r="N20" s="15">
        <f>Budsjett!S53</f>
        <v>0</v>
      </c>
      <c r="O20" s="15">
        <f>Budsjett!T53</f>
        <v>0</v>
      </c>
      <c r="P20" s="15">
        <f>Budsjett!U53</f>
        <v>0</v>
      </c>
      <c r="Q20" s="587"/>
      <c r="R20" s="587"/>
    </row>
    <row r="21" spans="2:18" x14ac:dyDescent="0.25">
      <c r="B21" s="615" t="s">
        <v>246</v>
      </c>
      <c r="C21" s="14">
        <f t="shared" si="8"/>
        <v>0</v>
      </c>
      <c r="D21" s="15">
        <f>SUMIF(Budsjett!$B$4:$B$150,"Generelle driftsmidler (kun NFR)",Budsjett!K4:K150)+SUMIF(Budsjett!$B$4:$B$150,"Lab./feltundersøkelser",Budsjett!K4:K150)+SUMIF(Budsjett!$B$4:$B$150,"Reiser/konferanser/mv.",Budsjett!K4:K150)+SUMIF(Budsjett!$B$4:$B$150,"Andre driftskostnader",Budsjett!K4:K150)+SUMIF(Budsjett!$B$4:$B$150,"Innkjøp av FoU-tjenester",Budsjett!K4:K150)+SUMIF(Budsjett!$B$4:$B$158,"Utstyr (kun nasjonal infrastruktur)",Budsjett!K4:K158)+Budsjett!AP43</f>
        <v>0</v>
      </c>
      <c r="E21" s="15">
        <f>SUMIF(Budsjett!$B$4:$B$150,"Generelle driftsmidler (kun NFR)",Budsjett!L4:L150)+SUMIF(Budsjett!$B$4:$B$150,"Lab./feltundersøkelser",Budsjett!L4:L150)+SUMIF(Budsjett!$B$4:$B$150,"Reiser/konferanser/mv.",Budsjett!L4:L150)+SUMIF(Budsjett!$B$4:$B$150,"Andre driftskostnader",Budsjett!L4:L150)+SUMIF(Budsjett!$B$4:$B$150,"Innkjøp av FoU-tjenester",Budsjett!L4:L150)+SUMIF(Budsjett!$B$4:$B$158,"Utstyr (kun nasjonal infrastruktur)",Budsjett!L4:L158)+Budsjett!AQ43</f>
        <v>0</v>
      </c>
      <c r="F21" s="15">
        <f>SUMIF(Budsjett!$B$4:$B$150,"Generelle driftsmidler (kun NFR)",Budsjett!M4:M150)+SUMIF(Budsjett!$B$4:$B$150,"Lab./feltundersøkelser",Budsjett!M4:M150)+SUMIF(Budsjett!$B$4:$B$150,"Reiser/konferanser/mv.",Budsjett!M4:M150)+SUMIF(Budsjett!$B$4:$B$150,"Andre driftskostnader",Budsjett!M4:M150)+SUMIF(Budsjett!$B$4:$B$150,"Innkjøp av FoU-tjenester",Budsjett!M4:M150)+SUMIF(Budsjett!$B$4:$B$158,"Utstyr (kun nasjonal infrastruktur)",Budsjett!M4:M158)+Budsjett!AR43</f>
        <v>0</v>
      </c>
      <c r="G21" s="15">
        <f>SUMIF(Budsjett!$B$4:$B$150,"Generelle driftsmidler (kun NFR)",Budsjett!N4:N150)+SUMIF(Budsjett!$B$4:$B$150,"Lab./feltundersøkelser",Budsjett!N4:N150)+SUMIF(Budsjett!$B$4:$B$150,"Reiser/konferanser/mv.",Budsjett!N4:N150)+SUMIF(Budsjett!$B$4:$B$150,"Andre driftskostnader",Budsjett!N4:N150)+SUMIF(Budsjett!$B$4:$B$150,"Innkjøp av FoU-tjenester",Budsjett!N4:N150)+SUMIF(Budsjett!$B$4:$B$158,"Utstyr (kun nasjonal infrastruktur)",Budsjett!N4:N158)+Budsjett!AS43</f>
        <v>0</v>
      </c>
      <c r="H21" s="15">
        <f>SUMIF(Budsjett!$B$4:$B$150,"Generelle driftsmidler (kun NFR)",Budsjett!O4:O150)+SUMIF(Budsjett!$B$4:$B$150,"Lab./feltundersøkelser",Budsjett!O4:O150)+SUMIF(Budsjett!$B$4:$B$150,"Reiser/konferanser/mv.",Budsjett!O4:O150)+SUMIF(Budsjett!$B$4:$B$150,"Andre driftskostnader",Budsjett!O4:O150)+SUMIF(Budsjett!$B$4:$B$150,"Innkjøp av FoU-tjenester",Budsjett!O4:O150)+SUMIF(Budsjett!$B$4:$B$158,"Utstyr (kun nasjonal infrastruktur)",Budsjett!O4:O158)+Budsjett!AT43</f>
        <v>0</v>
      </c>
      <c r="I21" s="15">
        <f>SUMIF(Budsjett!$B$4:$B$150,"Generelle driftsmidler (kun NFR)",Budsjett!P4:P150)+SUMIF(Budsjett!$B$4:$B$150,"Lab./feltundersøkelser",Budsjett!P4:P150)+SUMIF(Budsjett!$B$4:$B$150,"Reiser/konferanser/mv.",Budsjett!P4:P150)+SUMIF(Budsjett!$B$4:$B$150,"Andre driftskostnader",Budsjett!P4:P150)+SUMIF(Budsjett!$B$4:$B$150,"Innkjøp av FoU-tjenester",Budsjett!P4:P150)+SUMIF(Budsjett!$B$4:$B$158,"Utstyr (kun nasjonal infrastruktur)",Budsjett!P4:P158)+Budsjett!AU43</f>
        <v>0</v>
      </c>
      <c r="J21" s="15">
        <f>SUMIF(Budsjett!$B$4:$B$150,"Generelle driftsmidler (kun NFR)",Budsjett!Q4:Q150)+SUMIF(Budsjett!$B$4:$B$150,"Lab./feltundersøkelser",Budsjett!Q4:Q150)+SUMIF(Budsjett!$B$4:$B$150,"Reiser/konferanser/mv.",Budsjett!Q4:Q150)+SUMIF(Budsjett!$B$4:$B$150,"Andre driftskostnader",Budsjett!Q4:Q150)+SUMIF(Budsjett!$B$4:$B$150,"Innkjøp av FoU-tjenester",Budsjett!Q4:Q150)+SUMIF(Budsjett!$B$4:$B$158,"Utstyr (kun nasjonal infrastruktur)",Budsjett!Q4:Q158)+Budsjett!AV43</f>
        <v>0</v>
      </c>
      <c r="K21" s="15">
        <f>SUMIF(Budsjett!$B$4:$B$150,"Generelle driftsmidler (kun NFR)",Budsjett!R4:R150)+SUMIF(Budsjett!$B$4:$B$150,"Lab./feltundersøkelser",Budsjett!R4:R150)+SUMIF(Budsjett!$B$4:$B$150,"Reiser/konferanser/mv.",Budsjett!R4:R150)+SUMIF(Budsjett!$B$4:$B$150,"Andre driftskostnader",Budsjett!R4:R150)+SUMIF(Budsjett!$B$4:$B$150,"Innkjøp av FoU-tjenester",Budsjett!R4:R150)+SUMIF(Budsjett!$B$4:$B$158,"Utstyr (kun nasjonal infrastruktur)",Budsjett!R4:R158)+Budsjett!AW43</f>
        <v>0</v>
      </c>
      <c r="L21" s="15">
        <f>SUMIF(Budsjett!$B$4:$B$150,"Generelle driftsmidler (kun NFR)",Budsjett!S4:S150)+SUMIF(Budsjett!$B$4:$B$150,"Lab./feltundersøkelser",Budsjett!S4:S150)+SUMIF(Budsjett!$B$4:$B$150,"Reiser/konferanser/mv.",Budsjett!S4:S150)+SUMIF(Budsjett!$B$4:$B$150,"Andre driftskostnader",Budsjett!S4:S150)+SUMIF(Budsjett!$B$4:$B$150,"Innkjøp av FoU-tjenester",Budsjett!S4:S150)+SUMIF(Budsjett!$B$4:$B$158,"Utstyr (kun nasjonal infrastruktur)",Budsjett!S4:S158)+Budsjett!AX43</f>
        <v>0</v>
      </c>
      <c r="M21" s="15">
        <f>SUMIF(Budsjett!$B$4:$B$150,"Generelle driftsmidler (kun NFR)",Budsjett!T4:T150)+SUMIF(Budsjett!$B$4:$B$150,"Lab./feltundersøkelser",Budsjett!T4:T150)+SUMIF(Budsjett!$B$4:$B$150,"Reiser/konferanser/mv.",Budsjett!T4:T150)+SUMIF(Budsjett!$B$4:$B$150,"Andre driftskostnader",Budsjett!T4:T150)+SUMIF(Budsjett!$B$4:$B$150,"Innkjøp av FoU-tjenester",Budsjett!T4:T150)+SUMIF(Budsjett!$B$4:$B$158,"Utstyr (kun nasjonal infrastruktur)",Budsjett!T4:T158)+Budsjett!AY43</f>
        <v>0</v>
      </c>
      <c r="N21" s="15">
        <f>SUMIF(Budsjett!$B$4:$B$150,"Generelle driftsmidler (kun NFR)",Budsjett!U4:U150)+SUMIF(Budsjett!$B$4:$B$150,"Lab./feltundersøkelser",Budsjett!U4:U150)+SUMIF(Budsjett!$B$4:$B$150,"Reiser/konferanser/mv.",Budsjett!U4:U150)+SUMIF(Budsjett!$B$4:$B$150,"Andre driftskostnader",Budsjett!U4:U150)+SUMIF(Budsjett!$B$4:$B$150,"Innkjøp av FoU-tjenester",Budsjett!U4:U150)+SUMIF(Budsjett!$B$4:$B$158,"Utstyr (kun nasjonal infrastruktur)",Budsjett!U4:U158)+Budsjett!AZ43</f>
        <v>0</v>
      </c>
      <c r="O21" s="15">
        <f>SUMIF(Budsjett!$B$4:$B$150,"Generelle driftsmidler (kun NFR)",Budsjett!V4:V150)+SUMIF(Budsjett!$B$4:$B$150,"Lab./feltundersøkelser",Budsjett!V4:V150)+SUMIF(Budsjett!$B$4:$B$150,"Reiser/konferanser/mv.",Budsjett!V4:V150)+SUMIF(Budsjett!$B$4:$B$150,"Andre driftskostnader",Budsjett!V4:V150)+SUMIF(Budsjett!$B$4:$B$150,"Innkjøp av FoU-tjenester",Budsjett!V4:V150)+SUMIF(Budsjett!$B$4:$B$158,"Utstyr (kun nasjonal infrastruktur)",Budsjett!V4:V158)+Budsjett!BA43</f>
        <v>0</v>
      </c>
      <c r="P21" s="15">
        <f>SUMIF(Budsjett!$B$4:$B$150,"Generelle driftsmidler (kun NFR)",Budsjett!W4:W150)+SUMIF(Budsjett!$B$4:$B$150,"Lab./feltundersøkelser",Budsjett!W4:W150)+SUMIF(Budsjett!$B$4:$B$150,"Reiser/konferanser/mv.",Budsjett!W4:W150)+SUMIF(Budsjett!$B$4:$B$150,"Andre driftskostnader",Budsjett!W4:W150)+SUMIF(Budsjett!$B$4:$B$150,"Innkjøp av FoU-tjenester",Budsjett!W4:W150)+SUMIF(Budsjett!$B$4:$B$158,"Utstyr (kun nasjonal infrastruktur)",Budsjett!W4:W158)+Budsjett!BB43</f>
        <v>0</v>
      </c>
      <c r="Q21" s="587"/>
      <c r="R21" s="587"/>
    </row>
    <row r="22" spans="2:18" x14ac:dyDescent="0.25">
      <c r="B22" s="616" t="s">
        <v>247</v>
      </c>
      <c r="C22" s="14" t="e">
        <f t="shared" si="8"/>
        <v>#REF!</v>
      </c>
      <c r="D22" s="500" t="e">
        <f>Budsjett!#REF!</f>
        <v>#REF!</v>
      </c>
      <c r="E22" s="500" t="e">
        <f>Budsjett!#REF!</f>
        <v>#REF!</v>
      </c>
      <c r="F22" s="500" t="e">
        <f>Budsjett!#REF!</f>
        <v>#REF!</v>
      </c>
      <c r="G22" s="500" t="e">
        <f>Budsjett!#REF!</f>
        <v>#REF!</v>
      </c>
      <c r="H22" s="500" t="e">
        <f>Budsjett!#REF!</f>
        <v>#REF!</v>
      </c>
      <c r="I22" s="500" t="e">
        <f>Budsjett!#REF!</f>
        <v>#REF!</v>
      </c>
      <c r="J22" s="500" t="e">
        <f>Budsjett!#REF!</f>
        <v>#REF!</v>
      </c>
      <c r="K22" s="500" t="e">
        <f>Budsjett!#REF!</f>
        <v>#REF!</v>
      </c>
      <c r="L22" s="500" t="e">
        <f>Budsjett!#REF!</f>
        <v>#REF!</v>
      </c>
      <c r="M22" s="500" t="e">
        <f>Budsjett!#REF!</f>
        <v>#REF!</v>
      </c>
      <c r="N22" s="500" t="e">
        <f>Budsjett!#REF!</f>
        <v>#REF!</v>
      </c>
      <c r="O22" s="500" t="e">
        <f>Budsjett!#REF!</f>
        <v>#REF!</v>
      </c>
      <c r="P22" s="500" t="e">
        <f>Budsjett!#REF!</f>
        <v>#REF!</v>
      </c>
      <c r="Q22" s="587"/>
      <c r="R22" s="587"/>
    </row>
    <row r="23" spans="2:18" x14ac:dyDescent="0.25">
      <c r="B23" s="12" t="s">
        <v>248</v>
      </c>
      <c r="C23" s="13" t="e">
        <f>SUM(D23:P23)</f>
        <v>#REF!</v>
      </c>
      <c r="D23" s="13" t="e">
        <f>SUM(D17:D22)</f>
        <v>#REF!</v>
      </c>
      <c r="E23" s="13" t="e">
        <f t="shared" ref="E23:P23" si="9">SUM(E17:E22)</f>
        <v>#REF!</v>
      </c>
      <c r="F23" s="13" t="e">
        <f t="shared" si="9"/>
        <v>#REF!</v>
      </c>
      <c r="G23" s="13" t="e">
        <f t="shared" si="9"/>
        <v>#REF!</v>
      </c>
      <c r="H23" s="13" t="e">
        <f t="shared" si="9"/>
        <v>#REF!</v>
      </c>
      <c r="I23" s="13" t="e">
        <f t="shared" si="9"/>
        <v>#REF!</v>
      </c>
      <c r="J23" s="13" t="e">
        <f t="shared" si="9"/>
        <v>#REF!</v>
      </c>
      <c r="K23" s="13" t="e">
        <f t="shared" si="9"/>
        <v>#REF!</v>
      </c>
      <c r="L23" s="13" t="e">
        <f t="shared" si="9"/>
        <v>#REF!</v>
      </c>
      <c r="M23" s="13" t="e">
        <f t="shared" si="9"/>
        <v>#REF!</v>
      </c>
      <c r="N23" s="13" t="e">
        <f t="shared" si="9"/>
        <v>#REF!</v>
      </c>
      <c r="O23" s="13" t="e">
        <f t="shared" si="9"/>
        <v>#REF!</v>
      </c>
      <c r="P23" s="13" t="e">
        <f t="shared" si="9"/>
        <v>#REF!</v>
      </c>
      <c r="Q23" s="587"/>
      <c r="R23" s="587"/>
    </row>
    <row r="24" spans="2:18" x14ac:dyDescent="0.25">
      <c r="B24" s="12" t="s">
        <v>249</v>
      </c>
      <c r="C24" s="13" t="e">
        <f>C16+C23</f>
        <v>#REF!</v>
      </c>
      <c r="D24" s="13"/>
      <c r="E24" s="13"/>
      <c r="F24" s="13"/>
      <c r="G24" s="13"/>
      <c r="H24" s="13"/>
      <c r="I24" s="13"/>
      <c r="J24" s="13"/>
      <c r="K24" s="13"/>
      <c r="L24" s="13"/>
      <c r="M24" s="13"/>
      <c r="N24" s="13"/>
      <c r="O24" s="13"/>
      <c r="P24" s="13"/>
      <c r="Q24" s="587"/>
      <c r="R24" s="587"/>
    </row>
    <row r="25" spans="2:18" ht="6" customHeight="1" x14ac:dyDescent="0.25">
      <c r="B25" s="617"/>
      <c r="C25" s="360"/>
      <c r="D25" s="361"/>
      <c r="E25" s="361"/>
      <c r="F25" s="361"/>
      <c r="G25" s="361"/>
      <c r="H25" s="361"/>
      <c r="I25" s="361"/>
      <c r="J25" s="361"/>
      <c r="K25" s="361"/>
      <c r="L25" s="361"/>
      <c r="M25" s="361"/>
      <c r="N25" s="361"/>
      <c r="O25" s="361"/>
      <c r="P25" s="361"/>
      <c r="Q25" s="587"/>
      <c r="R25" s="587"/>
    </row>
    <row r="26" spans="2:18" x14ac:dyDescent="0.25">
      <c r="B26" s="85" t="s">
        <v>250</v>
      </c>
      <c r="C26" s="14"/>
      <c r="D26" s="15"/>
      <c r="E26" s="15"/>
      <c r="F26" s="15"/>
      <c r="G26" s="15"/>
      <c r="H26" s="15"/>
      <c r="I26" s="15"/>
      <c r="J26" s="15"/>
      <c r="K26" s="15"/>
      <c r="L26" s="15"/>
      <c r="M26" s="15"/>
      <c r="N26" s="15"/>
      <c r="O26" s="15"/>
      <c r="P26" s="15"/>
      <c r="Q26" s="587"/>
      <c r="R26" s="587"/>
    </row>
    <row r="27" spans="2:18" x14ac:dyDescent="0.25">
      <c r="B27" s="615" t="s">
        <v>18</v>
      </c>
      <c r="C27" s="14" t="e">
        <f>SUM(D27:P27)</f>
        <v>#REF!</v>
      </c>
      <c r="D27" s="15" t="e">
        <f>Budsjett!#REF!+D22</f>
        <v>#REF!</v>
      </c>
      <c r="E27" s="15" t="e">
        <f>Budsjett!#REF!+E22</f>
        <v>#REF!</v>
      </c>
      <c r="F27" s="15" t="e">
        <f>Budsjett!#REF!+F22</f>
        <v>#REF!</v>
      </c>
      <c r="G27" s="15" t="e">
        <f>Budsjett!#REF!+G22</f>
        <v>#REF!</v>
      </c>
      <c r="H27" s="15" t="e">
        <f>Budsjett!#REF!+H22</f>
        <v>#REF!</v>
      </c>
      <c r="I27" s="15" t="e">
        <f>Budsjett!#REF!+I22</f>
        <v>#REF!</v>
      </c>
      <c r="J27" s="15" t="e">
        <f>Budsjett!#REF!+J22</f>
        <v>#REF!</v>
      </c>
      <c r="K27" s="15" t="e">
        <f>Budsjett!#REF!+K22</f>
        <v>#REF!</v>
      </c>
      <c r="L27" s="15" t="e">
        <f>Budsjett!#REF!+L22</f>
        <v>#REF!</v>
      </c>
      <c r="M27" s="15" t="e">
        <f>Budsjett!#REF!+M22</f>
        <v>#REF!</v>
      </c>
      <c r="N27" s="15" t="e">
        <f>Budsjett!#REF!+N22</f>
        <v>#REF!</v>
      </c>
      <c r="O27" s="15" t="e">
        <f>Budsjett!#REF!+O22</f>
        <v>#REF!</v>
      </c>
      <c r="P27" s="15" t="e">
        <f>Budsjett!#REF!+P22</f>
        <v>#REF!</v>
      </c>
      <c r="Q27" s="587"/>
      <c r="R27" s="587"/>
    </row>
    <row r="28" spans="2:18" x14ac:dyDescent="0.25">
      <c r="B28" s="615" t="s">
        <v>251</v>
      </c>
      <c r="C28" s="14">
        <f t="shared" ref="C28:C31" si="10">SUM(D28:P28)</f>
        <v>0</v>
      </c>
      <c r="D28" s="15">
        <f>Budsjett!AP28</f>
        <v>0</v>
      </c>
      <c r="E28" s="15">
        <f>Budsjett!AQ28</f>
        <v>0</v>
      </c>
      <c r="F28" s="15">
        <f>Budsjett!AR28</f>
        <v>0</v>
      </c>
      <c r="G28" s="15">
        <f>Budsjett!AS28</f>
        <v>0</v>
      </c>
      <c r="H28" s="15">
        <f>Budsjett!AT28</f>
        <v>0</v>
      </c>
      <c r="I28" s="15">
        <f>Budsjett!AU28</f>
        <v>0</v>
      </c>
      <c r="J28" s="15">
        <f>Budsjett!AV28</f>
        <v>0</v>
      </c>
      <c r="K28" s="15">
        <f>Budsjett!AW28</f>
        <v>0</v>
      </c>
      <c r="L28" s="15">
        <f>Budsjett!AX28</f>
        <v>0</v>
      </c>
      <c r="M28" s="15">
        <f>Budsjett!AY28</f>
        <v>0</v>
      </c>
      <c r="N28" s="15">
        <f>Budsjett!AZ28</f>
        <v>0</v>
      </c>
      <c r="O28" s="15">
        <f>Budsjett!BA28</f>
        <v>0</v>
      </c>
      <c r="P28" s="15">
        <f>Budsjett!BB28</f>
        <v>0</v>
      </c>
      <c r="Q28" s="587"/>
      <c r="R28" s="587"/>
    </row>
    <row r="29" spans="2:18" x14ac:dyDescent="0.25">
      <c r="B29" s="615" t="s">
        <v>252</v>
      </c>
      <c r="C29" s="14">
        <f t="shared" si="10"/>
        <v>0</v>
      </c>
      <c r="D29" s="15">
        <f>Budsjett!CH37</f>
        <v>0</v>
      </c>
      <c r="E29" s="15">
        <f>Budsjett!CI37</f>
        <v>0</v>
      </c>
      <c r="F29" s="15">
        <f>Budsjett!CJ37</f>
        <v>0</v>
      </c>
      <c r="G29" s="15">
        <f>Budsjett!CK37</f>
        <v>0</v>
      </c>
      <c r="H29" s="15">
        <f>Budsjett!CL37</f>
        <v>0</v>
      </c>
      <c r="I29" s="15">
        <f>Budsjett!CM37</f>
        <v>0</v>
      </c>
      <c r="J29" s="15">
        <f>Budsjett!CN37</f>
        <v>0</v>
      </c>
      <c r="K29" s="15">
        <f>Budsjett!CO37</f>
        <v>0</v>
      </c>
      <c r="L29" s="15">
        <f>Budsjett!CP37</f>
        <v>0</v>
      </c>
      <c r="M29" s="15">
        <f>Budsjett!CQ37</f>
        <v>0</v>
      </c>
      <c r="N29" s="15">
        <f>Budsjett!CR37</f>
        <v>0</v>
      </c>
      <c r="O29" s="15">
        <f>Budsjett!CS37</f>
        <v>0</v>
      </c>
      <c r="P29" s="15">
        <f>Budsjett!CT37</f>
        <v>0</v>
      </c>
      <c r="Q29" s="587"/>
      <c r="R29" s="587"/>
    </row>
    <row r="30" spans="2:18" x14ac:dyDescent="0.25">
      <c r="B30" s="615" t="s">
        <v>253</v>
      </c>
      <c r="C30" s="14" t="e">
        <f t="shared" si="10"/>
        <v>#REF!</v>
      </c>
      <c r="D30" s="15" t="e">
        <f>Budsjett!#REF!</f>
        <v>#REF!</v>
      </c>
      <c r="E30" s="15" t="e">
        <f>Budsjett!#REF!</f>
        <v>#REF!</v>
      </c>
      <c r="F30" s="15" t="e">
        <f>Budsjett!#REF!</f>
        <v>#REF!</v>
      </c>
      <c r="G30" s="15" t="e">
        <f>Budsjett!#REF!</f>
        <v>#REF!</v>
      </c>
      <c r="H30" s="15" t="e">
        <f>Budsjett!#REF!</f>
        <v>#REF!</v>
      </c>
      <c r="I30" s="15" t="e">
        <f>Budsjett!#REF!</f>
        <v>#REF!</v>
      </c>
      <c r="J30" s="15" t="e">
        <f>Budsjett!#REF!</f>
        <v>#REF!</v>
      </c>
      <c r="K30" s="15" t="e">
        <f>Budsjett!#REF!</f>
        <v>#REF!</v>
      </c>
      <c r="L30" s="15" t="e">
        <f>Budsjett!#REF!</f>
        <v>#REF!</v>
      </c>
      <c r="M30" s="15" t="e">
        <f>Budsjett!#REF!</f>
        <v>#REF!</v>
      </c>
      <c r="N30" s="15" t="e">
        <f>Budsjett!#REF!</f>
        <v>#REF!</v>
      </c>
      <c r="O30" s="15" t="e">
        <f>Budsjett!#REF!</f>
        <v>#REF!</v>
      </c>
      <c r="P30" s="15" t="e">
        <f>Budsjett!#REF!</f>
        <v>#REF!</v>
      </c>
      <c r="Q30" s="587"/>
      <c r="R30" s="587"/>
    </row>
    <row r="31" spans="2:18" x14ac:dyDescent="0.25">
      <c r="B31" s="615" t="s">
        <v>142</v>
      </c>
      <c r="C31" s="14">
        <f t="shared" si="10"/>
        <v>0</v>
      </c>
      <c r="D31" s="15">
        <f>Budsjett!I54</f>
        <v>0</v>
      </c>
      <c r="E31" s="15">
        <f>Budsjett!J54</f>
        <v>0</v>
      </c>
      <c r="F31" s="15">
        <f>Budsjett!K54</f>
        <v>0</v>
      </c>
      <c r="G31" s="15">
        <f>Budsjett!L54</f>
        <v>0</v>
      </c>
      <c r="H31" s="15">
        <f>Budsjett!M54</f>
        <v>0</v>
      </c>
      <c r="I31" s="15">
        <f>Budsjett!N54</f>
        <v>0</v>
      </c>
      <c r="J31" s="15">
        <f>Budsjett!O54</f>
        <v>0</v>
      </c>
      <c r="K31" s="15">
        <f>Budsjett!P54</f>
        <v>0</v>
      </c>
      <c r="L31" s="15">
        <f>Budsjett!Q54</f>
        <v>0</v>
      </c>
      <c r="M31" s="15">
        <f>Budsjett!R54</f>
        <v>0</v>
      </c>
      <c r="N31" s="15">
        <f>Budsjett!S54</f>
        <v>0</v>
      </c>
      <c r="O31" s="15">
        <f>Budsjett!T54</f>
        <v>0</v>
      </c>
      <c r="P31" s="15">
        <f>Budsjett!U54</f>
        <v>0</v>
      </c>
      <c r="Q31" s="587"/>
      <c r="R31" s="587"/>
    </row>
    <row r="32" spans="2:18" x14ac:dyDescent="0.25">
      <c r="B32" s="16" t="s">
        <v>254</v>
      </c>
      <c r="C32" s="16" t="e">
        <f>SUM(D32:P32)</f>
        <v>#REF!</v>
      </c>
      <c r="D32" s="16" t="e">
        <f>D23+D28+D29+D30+D31</f>
        <v>#REF!</v>
      </c>
      <c r="E32" s="16" t="e">
        <f t="shared" ref="E32:M32" si="11">E23+E28+E29+E30+E31</f>
        <v>#REF!</v>
      </c>
      <c r="F32" s="16" t="e">
        <f t="shared" si="11"/>
        <v>#REF!</v>
      </c>
      <c r="G32" s="16" t="e">
        <f t="shared" si="11"/>
        <v>#REF!</v>
      </c>
      <c r="H32" s="16" t="e">
        <f t="shared" si="11"/>
        <v>#REF!</v>
      </c>
      <c r="I32" s="16" t="e">
        <f t="shared" si="11"/>
        <v>#REF!</v>
      </c>
      <c r="J32" s="16" t="e">
        <f t="shared" si="11"/>
        <v>#REF!</v>
      </c>
      <c r="K32" s="16" t="e">
        <f t="shared" si="11"/>
        <v>#REF!</v>
      </c>
      <c r="L32" s="16" t="e">
        <f t="shared" si="11"/>
        <v>#REF!</v>
      </c>
      <c r="M32" s="16" t="e">
        <f t="shared" si="11"/>
        <v>#REF!</v>
      </c>
      <c r="N32" s="16" t="e">
        <f t="shared" ref="N32:P32" si="12">N23+N28+N29+N30+N31</f>
        <v>#REF!</v>
      </c>
      <c r="O32" s="16" t="e">
        <f t="shared" si="12"/>
        <v>#REF!</v>
      </c>
      <c r="P32" s="16" t="e">
        <f t="shared" si="12"/>
        <v>#REF!</v>
      </c>
      <c r="Q32" s="587"/>
      <c r="R32" s="587"/>
    </row>
    <row r="33" spans="2:18" ht="3.75" customHeight="1" x14ac:dyDescent="0.25">
      <c r="B33" s="587"/>
      <c r="C33" s="587"/>
      <c r="D33" s="587"/>
      <c r="E33" s="587"/>
      <c r="F33" s="587"/>
      <c r="G33" s="587"/>
      <c r="H33" s="587"/>
      <c r="I33" s="587"/>
      <c r="J33" s="587"/>
      <c r="K33" s="587"/>
      <c r="L33" s="587"/>
      <c r="M33" s="587"/>
      <c r="N33" s="587"/>
      <c r="O33" s="587"/>
      <c r="P33" s="587"/>
      <c r="Q33" s="587"/>
      <c r="R33" s="587"/>
    </row>
    <row r="34" spans="2:18" x14ac:dyDescent="0.25">
      <c r="B34" s="85" t="s">
        <v>255</v>
      </c>
      <c r="C34" s="14"/>
      <c r="D34" s="14"/>
      <c r="E34" s="14"/>
      <c r="F34" s="14"/>
      <c r="G34" s="14"/>
      <c r="H34" s="14"/>
      <c r="I34" s="14"/>
      <c r="J34" s="14"/>
      <c r="K34" s="14"/>
      <c r="L34" s="14"/>
      <c r="M34" s="14"/>
      <c r="N34" s="14"/>
      <c r="O34" s="14"/>
      <c r="P34" s="14"/>
      <c r="Q34" s="587"/>
      <c r="R34" s="587"/>
    </row>
    <row r="35" spans="2:18" x14ac:dyDescent="0.25">
      <c r="B35" s="615" t="s">
        <v>142</v>
      </c>
      <c r="C35" s="14">
        <f>SUM(D35:P35)</f>
        <v>0</v>
      </c>
      <c r="D35" s="15">
        <f>-D31</f>
        <v>0</v>
      </c>
      <c r="E35" s="15">
        <f t="shared" ref="E35:M35" si="13">-E31</f>
        <v>0</v>
      </c>
      <c r="F35" s="15">
        <f t="shared" si="13"/>
        <v>0</v>
      </c>
      <c r="G35" s="15">
        <f t="shared" si="13"/>
        <v>0</v>
      </c>
      <c r="H35" s="15">
        <f t="shared" si="13"/>
        <v>0</v>
      </c>
      <c r="I35" s="15">
        <f t="shared" si="13"/>
        <v>0</v>
      </c>
      <c r="J35" s="15">
        <f t="shared" si="13"/>
        <v>0</v>
      </c>
      <c r="K35" s="15">
        <f t="shared" si="13"/>
        <v>0</v>
      </c>
      <c r="L35" s="15">
        <f t="shared" si="13"/>
        <v>0</v>
      </c>
      <c r="M35" s="15">
        <f t="shared" si="13"/>
        <v>0</v>
      </c>
      <c r="N35" s="15">
        <f t="shared" ref="N35:P35" si="14">-N31</f>
        <v>0</v>
      </c>
      <c r="O35" s="15">
        <f t="shared" si="14"/>
        <v>0</v>
      </c>
      <c r="P35" s="15">
        <f t="shared" si="14"/>
        <v>0</v>
      </c>
      <c r="Q35" s="587"/>
      <c r="R35" s="587"/>
    </row>
    <row r="36" spans="2:18" x14ac:dyDescent="0.25">
      <c r="B36" s="615" t="str">
        <f>B18</f>
        <v>Eksternt fin. frikjøp</v>
      </c>
      <c r="C36" s="14">
        <f t="shared" ref="C36:C38" si="15">SUM(D36:P36)</f>
        <v>0</v>
      </c>
      <c r="D36" s="15">
        <f t="shared" ref="D36:P36" si="16">D18</f>
        <v>0</v>
      </c>
      <c r="E36" s="15">
        <f t="shared" si="16"/>
        <v>0</v>
      </c>
      <c r="F36" s="15">
        <f t="shared" si="16"/>
        <v>0</v>
      </c>
      <c r="G36" s="15">
        <f t="shared" si="16"/>
        <v>0</v>
      </c>
      <c r="H36" s="15">
        <f t="shared" si="16"/>
        <v>0</v>
      </c>
      <c r="I36" s="15">
        <f t="shared" si="16"/>
        <v>0</v>
      </c>
      <c r="J36" s="15">
        <f t="shared" si="16"/>
        <v>0</v>
      </c>
      <c r="K36" s="15">
        <f t="shared" si="16"/>
        <v>0</v>
      </c>
      <c r="L36" s="15">
        <f t="shared" si="16"/>
        <v>0</v>
      </c>
      <c r="M36" s="15">
        <f t="shared" si="16"/>
        <v>0</v>
      </c>
      <c r="N36" s="15">
        <f t="shared" si="16"/>
        <v>0</v>
      </c>
      <c r="O36" s="15">
        <f t="shared" si="16"/>
        <v>0</v>
      </c>
      <c r="P36" s="15">
        <f t="shared" si="16"/>
        <v>0</v>
      </c>
      <c r="Q36" s="587"/>
      <c r="R36" s="587"/>
    </row>
    <row r="37" spans="2:18" x14ac:dyDescent="0.25">
      <c r="B37" s="615" t="str">
        <f xml:space="preserve">   B19</f>
        <v>Eksternt fin. overheadkostnader</v>
      </c>
      <c r="C37" s="14">
        <f t="shared" si="15"/>
        <v>0</v>
      </c>
      <c r="D37" s="15">
        <f t="shared" ref="D37:P37" si="17">D19</f>
        <v>0</v>
      </c>
      <c r="E37" s="15">
        <f t="shared" si="17"/>
        <v>0</v>
      </c>
      <c r="F37" s="15">
        <f t="shared" si="17"/>
        <v>0</v>
      </c>
      <c r="G37" s="15">
        <f t="shared" si="17"/>
        <v>0</v>
      </c>
      <c r="H37" s="15">
        <f t="shared" si="17"/>
        <v>0</v>
      </c>
      <c r="I37" s="15">
        <f t="shared" si="17"/>
        <v>0</v>
      </c>
      <c r="J37" s="15">
        <f t="shared" si="17"/>
        <v>0</v>
      </c>
      <c r="K37" s="15">
        <f t="shared" si="17"/>
        <v>0</v>
      </c>
      <c r="L37" s="15">
        <f t="shared" si="17"/>
        <v>0</v>
      </c>
      <c r="M37" s="15">
        <f t="shared" si="17"/>
        <v>0</v>
      </c>
      <c r="N37" s="15">
        <f t="shared" si="17"/>
        <v>0</v>
      </c>
      <c r="O37" s="15">
        <f t="shared" si="17"/>
        <v>0</v>
      </c>
      <c r="P37" s="15">
        <f t="shared" si="17"/>
        <v>0</v>
      </c>
      <c r="Q37" s="587"/>
      <c r="R37" s="587"/>
    </row>
    <row r="38" spans="2:18" x14ac:dyDescent="0.25">
      <c r="B38" s="615" t="str">
        <f>B20</f>
        <v>Eksternt fin. leiestedskostnader</v>
      </c>
      <c r="C38" s="14">
        <f t="shared" si="15"/>
        <v>0</v>
      </c>
      <c r="D38" s="15">
        <f t="shared" ref="D38:P38" si="18">D20</f>
        <v>0</v>
      </c>
      <c r="E38" s="15">
        <f t="shared" si="18"/>
        <v>0</v>
      </c>
      <c r="F38" s="15">
        <f t="shared" si="18"/>
        <v>0</v>
      </c>
      <c r="G38" s="15">
        <f t="shared" si="18"/>
        <v>0</v>
      </c>
      <c r="H38" s="15">
        <f t="shared" si="18"/>
        <v>0</v>
      </c>
      <c r="I38" s="15">
        <f t="shared" si="18"/>
        <v>0</v>
      </c>
      <c r="J38" s="15">
        <f t="shared" si="18"/>
        <v>0</v>
      </c>
      <c r="K38" s="15">
        <f t="shared" si="18"/>
        <v>0</v>
      </c>
      <c r="L38" s="15">
        <f t="shared" si="18"/>
        <v>0</v>
      </c>
      <c r="M38" s="15">
        <f t="shared" si="18"/>
        <v>0</v>
      </c>
      <c r="N38" s="15">
        <f t="shared" si="18"/>
        <v>0</v>
      </c>
      <c r="O38" s="15">
        <f t="shared" si="18"/>
        <v>0</v>
      </c>
      <c r="P38" s="15">
        <f t="shared" si="18"/>
        <v>0</v>
      </c>
      <c r="Q38" s="587"/>
      <c r="R38" s="587"/>
    </row>
    <row r="39" spans="2:18" ht="13.5" customHeight="1" x14ac:dyDescent="0.25">
      <c r="B39" s="13" t="s">
        <v>256</v>
      </c>
      <c r="C39" s="13">
        <f>SUM(D39:P39)</f>
        <v>0</v>
      </c>
      <c r="D39" s="13">
        <f>SUM(D35:D38)</f>
        <v>0</v>
      </c>
      <c r="E39" s="13">
        <f t="shared" ref="E39:M39" si="19">SUM(E35:E38)</f>
        <v>0</v>
      </c>
      <c r="F39" s="13">
        <f t="shared" si="19"/>
        <v>0</v>
      </c>
      <c r="G39" s="13">
        <f t="shared" si="19"/>
        <v>0</v>
      </c>
      <c r="H39" s="13">
        <f t="shared" si="19"/>
        <v>0</v>
      </c>
      <c r="I39" s="13">
        <f t="shared" si="19"/>
        <v>0</v>
      </c>
      <c r="J39" s="13">
        <f t="shared" si="19"/>
        <v>0</v>
      </c>
      <c r="K39" s="13">
        <f t="shared" si="19"/>
        <v>0</v>
      </c>
      <c r="L39" s="13">
        <f t="shared" si="19"/>
        <v>0</v>
      </c>
      <c r="M39" s="13">
        <f t="shared" si="19"/>
        <v>0</v>
      </c>
      <c r="N39" s="13">
        <f t="shared" ref="N39:P39" si="20">SUM(N35:N38)</f>
        <v>0</v>
      </c>
      <c r="O39" s="13">
        <f t="shared" si="20"/>
        <v>0</v>
      </c>
      <c r="P39" s="13">
        <f t="shared" si="20"/>
        <v>0</v>
      </c>
      <c r="Q39" s="587"/>
      <c r="R39" s="587"/>
    </row>
    <row r="40" spans="2:18" s="233" customFormat="1" ht="13.5" customHeight="1" thickBot="1" x14ac:dyDescent="0.3"/>
    <row r="41" spans="2:18" ht="17.25" customHeight="1" x14ac:dyDescent="0.25">
      <c r="B41" s="771" t="s">
        <v>257</v>
      </c>
      <c r="C41" s="779" t="str">
        <f>IF(Registrering!B7="","",Registrering!B7)</f>
        <v/>
      </c>
      <c r="D41" s="780"/>
      <c r="E41" s="780"/>
      <c r="F41" s="780"/>
      <c r="G41" s="780"/>
      <c r="H41" s="780"/>
      <c r="I41" s="780"/>
      <c r="J41" s="780"/>
      <c r="K41" s="780"/>
      <c r="L41" s="780"/>
      <c r="M41" s="781"/>
      <c r="N41" s="587"/>
      <c r="O41" s="587"/>
      <c r="P41" s="587"/>
      <c r="Q41" s="587"/>
      <c r="R41" s="587"/>
    </row>
    <row r="42" spans="2:18" ht="15.75" thickBot="1" x14ac:dyDescent="0.3">
      <c r="B42" s="772"/>
      <c r="C42" s="782"/>
      <c r="D42" s="783"/>
      <c r="E42" s="783"/>
      <c r="F42" s="783"/>
      <c r="G42" s="783"/>
      <c r="H42" s="783"/>
      <c r="I42" s="783"/>
      <c r="J42" s="783"/>
      <c r="K42" s="783"/>
      <c r="L42" s="783"/>
      <c r="M42" s="784"/>
      <c r="N42" s="587"/>
      <c r="O42" s="587"/>
      <c r="P42" s="587"/>
      <c r="Q42" s="587"/>
      <c r="R42" s="587"/>
    </row>
    <row r="43" spans="2:18" ht="3" customHeight="1" thickBot="1" x14ac:dyDescent="0.3">
      <c r="B43" s="537"/>
      <c r="C43" s="412"/>
      <c r="D43" s="413"/>
      <c r="E43" s="413"/>
      <c r="F43" s="413"/>
      <c r="G43" s="413"/>
      <c r="H43" s="413"/>
      <c r="I43" s="413"/>
      <c r="J43" s="413"/>
      <c r="K43" s="413"/>
      <c r="L43" s="413"/>
      <c r="M43" s="414"/>
      <c r="N43" s="587"/>
      <c r="O43" s="587"/>
      <c r="P43" s="587"/>
      <c r="Q43" s="587"/>
      <c r="R43" s="587"/>
    </row>
    <row r="44" spans="2:18" ht="15" customHeight="1" x14ac:dyDescent="0.25">
      <c r="B44" s="771" t="s">
        <v>258</v>
      </c>
      <c r="C44" s="779" t="str">
        <f>IF(Registrering!B12="","",Registrering!B12)</f>
        <v/>
      </c>
      <c r="D44" s="780"/>
      <c r="E44" s="780"/>
      <c r="F44" s="780"/>
      <c r="G44" s="780"/>
      <c r="H44" s="780"/>
      <c r="I44" s="780"/>
      <c r="J44" s="780"/>
      <c r="K44" s="780"/>
      <c r="L44" s="780"/>
      <c r="M44" s="781"/>
      <c r="N44" s="587"/>
      <c r="O44" s="587"/>
      <c r="P44" s="587"/>
      <c r="Q44" s="587"/>
      <c r="R44" s="587"/>
    </row>
    <row r="45" spans="2:18" ht="15.75" thickBot="1" x14ac:dyDescent="0.3">
      <c r="B45" s="772"/>
      <c r="C45" s="782"/>
      <c r="D45" s="783"/>
      <c r="E45" s="783"/>
      <c r="F45" s="783"/>
      <c r="G45" s="783"/>
      <c r="H45" s="783"/>
      <c r="I45" s="783"/>
      <c r="J45" s="783"/>
      <c r="K45" s="783"/>
      <c r="L45" s="783"/>
      <c r="M45" s="784"/>
      <c r="N45" s="587"/>
      <c r="O45" s="587"/>
      <c r="P45" s="587"/>
      <c r="Q45" s="587"/>
      <c r="R45" s="587"/>
    </row>
    <row r="46" spans="2:18" ht="12" customHeight="1" x14ac:dyDescent="0.25">
      <c r="B46" s="587"/>
      <c r="C46" s="618"/>
      <c r="D46" s="618"/>
      <c r="E46" s="618"/>
      <c r="F46" s="618"/>
      <c r="G46" s="619"/>
      <c r="H46" s="619"/>
      <c r="I46" s="619"/>
      <c r="J46" s="619"/>
      <c r="K46" s="619"/>
      <c r="L46" s="619"/>
      <c r="M46" s="619"/>
      <c r="N46" s="587"/>
      <c r="O46" s="587"/>
      <c r="P46" s="587"/>
      <c r="Q46" s="587"/>
      <c r="R46" s="587"/>
    </row>
    <row r="47" spans="2:18" ht="15" customHeight="1" x14ac:dyDescent="0.25">
      <c r="B47" s="615" t="s">
        <v>259</v>
      </c>
      <c r="C47" s="620">
        <f>IFERROR(C39/(C17+C18),0)</f>
        <v>0</v>
      </c>
      <c r="D47" s="538"/>
      <c r="E47" s="538"/>
      <c r="F47" s="621"/>
      <c r="G47" s="621"/>
      <c r="H47" s="621"/>
      <c r="I47" s="621"/>
      <c r="J47" s="621"/>
      <c r="K47" s="621"/>
      <c r="L47" s="621"/>
      <c r="M47" s="621"/>
      <c r="N47" s="587"/>
      <c r="O47" s="587"/>
      <c r="P47" s="587"/>
      <c r="Q47" s="587"/>
      <c r="R47" s="587"/>
    </row>
    <row r="48" spans="2:18" ht="15" customHeight="1" x14ac:dyDescent="0.25">
      <c r="B48" s="615" t="s">
        <v>260</v>
      </c>
      <c r="C48" s="620" t="e">
        <f>Budsjett!#REF!</f>
        <v>#REF!</v>
      </c>
      <c r="D48" s="538"/>
      <c r="E48" s="538"/>
      <c r="F48" s="621"/>
      <c r="G48" s="621"/>
      <c r="H48" s="621"/>
      <c r="I48" s="621"/>
      <c r="J48" s="621"/>
      <c r="K48" s="621"/>
      <c r="L48" s="621"/>
      <c r="M48" s="621"/>
      <c r="N48" s="587"/>
      <c r="O48" s="587"/>
      <c r="P48" s="587"/>
      <c r="Q48" s="587"/>
      <c r="R48" s="587"/>
    </row>
    <row r="49" spans="2:18" ht="15" customHeight="1" x14ac:dyDescent="0.25">
      <c r="B49" s="615" t="s">
        <v>59</v>
      </c>
      <c r="C49" s="620" t="e">
        <f>IF(Budsjett!#REF!="",Budsjett!#REF!,Budsjett!#REF!)</f>
        <v>#REF!</v>
      </c>
      <c r="D49" s="538"/>
      <c r="E49" s="538"/>
      <c r="F49" s="621"/>
      <c r="G49" s="621"/>
      <c r="H49" s="621"/>
      <c r="I49" s="621"/>
      <c r="J49" s="621"/>
      <c r="K49" s="621"/>
      <c r="L49" s="621"/>
      <c r="M49" s="621"/>
      <c r="N49" s="587"/>
      <c r="O49" s="587"/>
      <c r="P49" s="587"/>
      <c r="Q49" s="587"/>
      <c r="R49" s="587"/>
    </row>
    <row r="50" spans="2:18" ht="15" customHeight="1" x14ac:dyDescent="0.25">
      <c r="B50" s="615" t="s">
        <v>18</v>
      </c>
      <c r="C50" s="620">
        <f>IFERROR(-Budsjett!#REF!/(Budsjett!#REF!-Budsjett!#REF!),0)</f>
        <v>0</v>
      </c>
      <c r="D50" s="538"/>
      <c r="E50" s="538"/>
      <c r="F50" s="621"/>
      <c r="G50" s="621"/>
      <c r="H50" s="621"/>
      <c r="I50" s="621"/>
      <c r="J50" s="621"/>
      <c r="K50" s="621"/>
      <c r="L50" s="621"/>
      <c r="M50" s="621"/>
      <c r="N50" s="587"/>
      <c r="O50" s="587"/>
      <c r="P50" s="587"/>
      <c r="Q50" s="587"/>
      <c r="R50" s="587"/>
    </row>
    <row r="51" spans="2:18" ht="15" customHeight="1" x14ac:dyDescent="0.25">
      <c r="B51"/>
      <c r="C51"/>
      <c r="D51" s="538"/>
      <c r="E51" s="538"/>
      <c r="F51" s="621"/>
      <c r="G51" s="621"/>
      <c r="H51" s="621"/>
      <c r="I51" s="621"/>
      <c r="J51" s="621"/>
      <c r="K51" s="621"/>
      <c r="L51" s="621"/>
      <c r="M51" s="621"/>
      <c r="N51" s="587"/>
      <c r="O51" s="587"/>
      <c r="P51" s="587"/>
      <c r="Q51" s="587"/>
      <c r="R51" s="587"/>
    </row>
    <row r="52" spans="2:18" x14ac:dyDescent="0.25">
      <c r="B52" s="21" t="s">
        <v>261</v>
      </c>
      <c r="C52" s="21"/>
      <c r="D52" s="587"/>
      <c r="E52" s="622" t="s">
        <v>262</v>
      </c>
      <c r="F52" s="587"/>
      <c r="G52" s="621"/>
      <c r="H52" s="621"/>
      <c r="I52" s="621"/>
      <c r="J52" s="621"/>
      <c r="K52" s="622" t="s">
        <v>262</v>
      </c>
      <c r="L52" s="587"/>
      <c r="M52" s="587"/>
      <c r="N52" s="587"/>
      <c r="O52" s="587"/>
      <c r="P52" s="587"/>
      <c r="Q52" s="587"/>
      <c r="R52" s="587"/>
    </row>
    <row r="53" spans="2:18" ht="36" customHeight="1" x14ac:dyDescent="0.25">
      <c r="B53" s="773"/>
      <c r="C53" s="774"/>
      <c r="D53" s="775"/>
      <c r="E53" s="623"/>
      <c r="F53" s="776"/>
      <c r="G53" s="777"/>
      <c r="H53" s="777"/>
      <c r="I53" s="777"/>
      <c r="J53" s="778"/>
      <c r="K53" s="623"/>
      <c r="L53" s="587"/>
      <c r="M53" s="587"/>
      <c r="N53" s="587"/>
      <c r="O53" s="587"/>
      <c r="P53" s="587"/>
      <c r="Q53" s="587"/>
      <c r="R53" s="587"/>
    </row>
    <row r="54" spans="2:18" x14ac:dyDescent="0.25">
      <c r="B54" s="785" t="s">
        <v>263</v>
      </c>
      <c r="C54" s="786"/>
      <c r="D54" s="786"/>
      <c r="E54" s="622"/>
      <c r="F54" s="332" t="s">
        <v>264</v>
      </c>
      <c r="G54" s="624"/>
      <c r="H54" s="625"/>
      <c r="I54" s="625"/>
      <c r="J54" s="626"/>
      <c r="K54" s="622"/>
      <c r="L54" s="587"/>
      <c r="M54" s="587"/>
      <c r="N54" s="587"/>
      <c r="O54" s="587"/>
      <c r="P54" s="587"/>
      <c r="Q54" s="587"/>
      <c r="R54" s="587"/>
    </row>
    <row r="55" spans="2:18" x14ac:dyDescent="0.25">
      <c r="B55" s="769" t="str">
        <f>IF(Registrering!B5="","",Registrering!B5)</f>
        <v/>
      </c>
      <c r="C55" s="770"/>
      <c r="D55" s="770"/>
      <c r="E55" s="622"/>
      <c r="F55" s="627" t="str">
        <f>IF(Registrering!B4="","",Registrering!B4)</f>
        <v/>
      </c>
      <c r="G55" s="628"/>
      <c r="H55" s="628"/>
      <c r="I55" s="628"/>
      <c r="J55" s="629"/>
      <c r="K55" s="622"/>
      <c r="L55" s="587"/>
      <c r="M55" s="587"/>
      <c r="N55" s="587"/>
      <c r="O55" s="587"/>
      <c r="P55" s="587"/>
      <c r="Q55" s="587"/>
      <c r="R55" s="587"/>
    </row>
    <row r="59" spans="2:18" x14ac:dyDescent="0.25">
      <c r="B59" s="587"/>
      <c r="C59" s="587"/>
      <c r="D59" s="587"/>
      <c r="E59" s="587"/>
      <c r="F59" s="587"/>
      <c r="G59" s="630"/>
      <c r="H59" s="587"/>
      <c r="I59" s="587"/>
      <c r="J59" s="587"/>
      <c r="K59" s="587"/>
      <c r="L59" s="587"/>
      <c r="M59" s="587"/>
      <c r="N59" s="587"/>
      <c r="O59" s="587"/>
      <c r="P59" s="587"/>
      <c r="Q59" s="587"/>
      <c r="R59" s="587"/>
    </row>
  </sheetData>
  <sheetProtection algorithmName="SHA-512" hashValue="e4DVUbOaVJQ/SZOSU0Bxqi4MhkbROwRlzqHGX6BRAUnRRVy3Uwaw43Uw1ndWaXJwijodSlUYkgkX6rZ/lLPPQw==" saltValue="J77SR8/nFgPMBDE5fyYZkg==" spinCount="100000" sheet="1" formatCells="0" formatColumns="0" formatRows="0"/>
  <mergeCells count="8">
    <mergeCell ref="B55:D55"/>
    <mergeCell ref="B44:B45"/>
    <mergeCell ref="B53:D53"/>
    <mergeCell ref="F53:J53"/>
    <mergeCell ref="C41:M42"/>
    <mergeCell ref="C44:M45"/>
    <mergeCell ref="B41:B42"/>
    <mergeCell ref="B54:D54"/>
  </mergeCells>
  <pageMargins left="0.7" right="0.7" top="0.75" bottom="0.75" header="0.3" footer="0.3"/>
  <pageSetup paperSize="9" scale="64" orientation="landscape" r:id="rId1"/>
  <ignoredErrors>
    <ignoredError sqref="B37" formula="1"/>
  </ignoredError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3">
    <tabColor rgb="FFFFC000"/>
    <pageSetUpPr fitToPage="1"/>
  </sheetPr>
  <dimension ref="B1:R54"/>
  <sheetViews>
    <sheetView showGridLines="0" zoomScale="90" zoomScaleNormal="90" workbookViewId="0">
      <selection activeCell="G25" sqref="G25"/>
    </sheetView>
  </sheetViews>
  <sheetFormatPr baseColWidth="10" defaultColWidth="9.140625" defaultRowHeight="15" x14ac:dyDescent="0.25"/>
  <cols>
    <col min="1" max="1" width="1.5703125" style="19" customWidth="1"/>
    <col min="2" max="2" width="32.7109375" style="19" customWidth="1"/>
    <col min="3" max="3" width="14" style="19" customWidth="1"/>
    <col min="4" max="13" width="13.140625" style="19" customWidth="1"/>
    <col min="14" max="14" width="10.28515625" bestFit="1" customWidth="1"/>
    <col min="19" max="16384" width="9.140625" style="19"/>
  </cols>
  <sheetData>
    <row r="1" spans="2:18" s="36" customFormat="1" x14ac:dyDescent="0.25">
      <c r="B1" s="24" t="s">
        <v>56</v>
      </c>
      <c r="C1" s="24" t="str">
        <f>IF(Registrering!B3="","",Registrering!B3)</f>
        <v/>
      </c>
      <c r="D1" s="24"/>
      <c r="E1" s="587"/>
      <c r="F1" s="587"/>
      <c r="G1" s="587"/>
      <c r="H1" s="587"/>
      <c r="I1" s="587"/>
      <c r="J1" s="39"/>
      <c r="K1" s="46"/>
      <c r="L1" s="38"/>
      <c r="M1" s="587"/>
      <c r="N1"/>
      <c r="O1"/>
      <c r="P1"/>
      <c r="Q1"/>
      <c r="R1"/>
    </row>
    <row r="2" spans="2:18" s="36" customFormat="1" x14ac:dyDescent="0.25">
      <c r="B2" s="24" t="s">
        <v>232</v>
      </c>
      <c r="C2" s="45" t="str">
        <f>IF(Registrering!B26="","",Registrering!B26)</f>
        <v/>
      </c>
      <c r="D2" s="24"/>
      <c r="E2" s="587"/>
      <c r="F2" s="587"/>
      <c r="G2" s="587"/>
      <c r="H2" s="587"/>
      <c r="I2" s="587"/>
      <c r="J2" s="39"/>
      <c r="K2" s="46"/>
      <c r="L2" s="38"/>
      <c r="M2" s="587"/>
      <c r="N2"/>
      <c r="O2"/>
      <c r="P2"/>
      <c r="Q2"/>
      <c r="R2"/>
    </row>
    <row r="3" spans="2:18" s="36" customFormat="1" x14ac:dyDescent="0.25">
      <c r="B3" s="45"/>
      <c r="C3" s="45"/>
      <c r="D3" s="37"/>
      <c r="E3" s="587"/>
      <c r="F3" s="587"/>
      <c r="G3" s="587"/>
      <c r="H3" s="587"/>
      <c r="I3" s="587"/>
      <c r="J3" s="39"/>
      <c r="K3" s="46"/>
      <c r="L3" s="38"/>
      <c r="M3" s="587"/>
      <c r="N3"/>
      <c r="O3"/>
      <c r="P3"/>
      <c r="Q3"/>
      <c r="R3"/>
    </row>
    <row r="4" spans="2:18" s="36" customFormat="1" x14ac:dyDescent="0.25">
      <c r="B4" s="223" t="s">
        <v>233</v>
      </c>
      <c r="C4" s="11" t="s">
        <v>84</v>
      </c>
      <c r="D4" s="223">
        <f>Budsjett_FL!K3</f>
        <v>2025</v>
      </c>
      <c r="E4" s="232">
        <f>Budsjett_FL!L3</f>
        <v>2026</v>
      </c>
      <c r="F4" s="232">
        <f>Budsjett_FL!M3</f>
        <v>2027</v>
      </c>
      <c r="G4" s="232">
        <f>Budsjett_FL!N3</f>
        <v>2028</v>
      </c>
      <c r="H4" s="232">
        <f>Budsjett_FL!O3</f>
        <v>2029</v>
      </c>
      <c r="I4" s="223">
        <f>Budsjett_FL!P3</f>
        <v>2030</v>
      </c>
      <c r="J4" s="223">
        <f>Budsjett_FL!Q3</f>
        <v>2031</v>
      </c>
      <c r="K4" s="223">
        <f>Budsjett_FL!R3</f>
        <v>2032</v>
      </c>
      <c r="L4" s="223">
        <f>Budsjett_FL!S3</f>
        <v>2033</v>
      </c>
      <c r="M4" s="223">
        <f>Budsjett_FL!T3</f>
        <v>2034</v>
      </c>
      <c r="N4"/>
      <c r="O4"/>
      <c r="P4"/>
      <c r="Q4"/>
      <c r="R4"/>
    </row>
    <row r="5" spans="2:18" s="36" customFormat="1" x14ac:dyDescent="0.25">
      <c r="B5" s="615" t="s">
        <v>68</v>
      </c>
      <c r="C5" s="369">
        <f>SUM(D5:M5)</f>
        <v>0</v>
      </c>
      <c r="D5" s="369">
        <f>Budsjett_FL!K13/12</f>
        <v>0</v>
      </c>
      <c r="E5" s="369">
        <f>Budsjett_FL!L13/12</f>
        <v>0</v>
      </c>
      <c r="F5" s="369">
        <f>Budsjett_FL!M13/12</f>
        <v>0</v>
      </c>
      <c r="G5" s="369">
        <f>Budsjett_FL!N13/12</f>
        <v>0</v>
      </c>
      <c r="H5" s="369">
        <f>Budsjett_FL!O13/12</f>
        <v>0</v>
      </c>
      <c r="I5" s="369">
        <f>Budsjett_FL!P13/12</f>
        <v>0</v>
      </c>
      <c r="J5" s="369">
        <f>Budsjett_FL!Q13/12</f>
        <v>0</v>
      </c>
      <c r="K5" s="369">
        <f>Budsjett_FL!R13/12</f>
        <v>0</v>
      </c>
      <c r="L5" s="369">
        <f>Budsjett_FL!S13/12</f>
        <v>0</v>
      </c>
      <c r="M5" s="369">
        <f>Budsjett_FL!T13/12</f>
        <v>0</v>
      </c>
      <c r="N5"/>
      <c r="O5"/>
      <c r="P5"/>
      <c r="Q5"/>
      <c r="R5"/>
    </row>
    <row r="6" spans="2:18" s="36" customFormat="1" x14ac:dyDescent="0.25">
      <c r="B6" s="615" t="s">
        <v>234</v>
      </c>
      <c r="C6" s="369">
        <f t="shared" ref="C6:C9" si="0">SUM(D6:M6)</f>
        <v>0</v>
      </c>
      <c r="D6" s="369"/>
      <c r="E6" s="369"/>
      <c r="F6" s="369"/>
      <c r="G6" s="369"/>
      <c r="H6" s="369"/>
      <c r="I6" s="369"/>
      <c r="J6" s="369"/>
      <c r="K6" s="369"/>
      <c r="L6" s="369"/>
      <c r="M6" s="369"/>
      <c r="N6"/>
      <c r="O6"/>
      <c r="P6"/>
      <c r="Q6"/>
      <c r="R6"/>
    </row>
    <row r="7" spans="2:18" s="36" customFormat="1" x14ac:dyDescent="0.25">
      <c r="B7" s="615" t="s">
        <v>235</v>
      </c>
      <c r="C7" s="369">
        <f t="shared" si="0"/>
        <v>0</v>
      </c>
      <c r="D7" s="369">
        <f>Budsjett_FL!K31+Budsjett_FL!K25</f>
        <v>0</v>
      </c>
      <c r="E7" s="369">
        <f>Budsjett_FL!L31+Budsjett_FL!L25</f>
        <v>0</v>
      </c>
      <c r="F7" s="369">
        <f>Budsjett_FL!M31+Budsjett_FL!M25</f>
        <v>0</v>
      </c>
      <c r="G7" s="369">
        <f>Budsjett_FL!N31+Budsjett_FL!N25</f>
        <v>0</v>
      </c>
      <c r="H7" s="369">
        <f>Budsjett_FL!O31+Budsjett_FL!O25</f>
        <v>0</v>
      </c>
      <c r="I7" s="369">
        <f>Budsjett_FL!P31+Budsjett_FL!P25</f>
        <v>0</v>
      </c>
      <c r="J7" s="369">
        <f>Budsjett_FL!Q31+Budsjett_FL!Q25</f>
        <v>0</v>
      </c>
      <c r="K7" s="369">
        <f>Budsjett_FL!R31+Budsjett_FL!R25</f>
        <v>0</v>
      </c>
      <c r="L7" s="369">
        <f>Budsjett_FL!S31+Budsjett_FL!S25</f>
        <v>0</v>
      </c>
      <c r="M7" s="369">
        <f>Budsjett_FL!T31+Budsjett_FL!T25</f>
        <v>0</v>
      </c>
      <c r="N7"/>
      <c r="O7"/>
      <c r="P7"/>
      <c r="Q7"/>
      <c r="R7"/>
    </row>
    <row r="8" spans="2:18" s="36" customFormat="1" x14ac:dyDescent="0.25">
      <c r="B8" s="322" t="s">
        <v>95</v>
      </c>
      <c r="C8" s="369">
        <f t="shared" si="0"/>
        <v>0</v>
      </c>
      <c r="D8" s="369">
        <f>Budsjett_FL!K43/Tabeller!$H$5</f>
        <v>0</v>
      </c>
      <c r="E8" s="369">
        <f>Budsjett_FL!L43/Tabeller!$H$5</f>
        <v>0</v>
      </c>
      <c r="F8" s="369">
        <f>Budsjett_FL!M43/Tabeller!$H$5</f>
        <v>0</v>
      </c>
      <c r="G8" s="369">
        <f>Budsjett_FL!N43/Tabeller!$H$5</f>
        <v>0</v>
      </c>
      <c r="H8" s="369">
        <f>Budsjett_FL!O43/Tabeller!$H$5</f>
        <v>0</v>
      </c>
      <c r="I8" s="369">
        <f>Budsjett_FL!P43/Tabeller!$H$5</f>
        <v>0</v>
      </c>
      <c r="J8" s="369">
        <f>Budsjett_FL!Q43/Tabeller!$H$5</f>
        <v>0</v>
      </c>
      <c r="K8" s="369">
        <f>Budsjett_FL!R43/Tabeller!$H$5</f>
        <v>0</v>
      </c>
      <c r="L8" s="369">
        <f>Budsjett_FL!S43/Tabeller!$H$5</f>
        <v>0</v>
      </c>
      <c r="M8" s="369">
        <f>Budsjett_FL!T43/Tabeller!$H$5</f>
        <v>0</v>
      </c>
      <c r="N8"/>
      <c r="O8"/>
      <c r="P8"/>
      <c r="Q8"/>
      <c r="R8"/>
    </row>
    <row r="9" spans="2:18" s="36" customFormat="1" x14ac:dyDescent="0.25">
      <c r="B9" s="415" t="s">
        <v>236</v>
      </c>
      <c r="C9" s="416">
        <f t="shared" si="0"/>
        <v>0</v>
      </c>
      <c r="D9" s="416">
        <f>SUM(D5:D8)</f>
        <v>0</v>
      </c>
      <c r="E9" s="416">
        <f>SUM(E5:E8)</f>
        <v>0</v>
      </c>
      <c r="F9" s="416">
        <f t="shared" ref="F9:M9" si="1">SUM(F5:F8)</f>
        <v>0</v>
      </c>
      <c r="G9" s="416">
        <f t="shared" si="1"/>
        <v>0</v>
      </c>
      <c r="H9" s="416">
        <f t="shared" si="1"/>
        <v>0</v>
      </c>
      <c r="I9" s="416">
        <f t="shared" si="1"/>
        <v>0</v>
      </c>
      <c r="J9" s="416">
        <f t="shared" si="1"/>
        <v>0</v>
      </c>
      <c r="K9" s="416">
        <f t="shared" si="1"/>
        <v>0</v>
      </c>
      <c r="L9" s="416">
        <f t="shared" si="1"/>
        <v>0</v>
      </c>
      <c r="M9" s="416">
        <f t="shared" si="1"/>
        <v>0</v>
      </c>
      <c r="N9"/>
      <c r="O9"/>
      <c r="P9"/>
      <c r="Q9"/>
      <c r="R9"/>
    </row>
    <row r="10" spans="2:18" x14ac:dyDescent="0.25">
      <c r="B10" s="587"/>
      <c r="C10" s="587"/>
      <c r="D10" s="33"/>
      <c r="E10" s="587"/>
      <c r="F10" s="587"/>
      <c r="G10" s="587"/>
      <c r="H10" s="587"/>
      <c r="I10" s="587"/>
      <c r="J10" s="587"/>
      <c r="K10" s="587"/>
      <c r="L10" s="587"/>
      <c r="M10" s="587"/>
    </row>
    <row r="11" spans="2:18" x14ac:dyDescent="0.25">
      <c r="B11" s="223" t="s">
        <v>237</v>
      </c>
      <c r="C11" s="11" t="str">
        <f>C4</f>
        <v>Totalt</v>
      </c>
      <c r="D11" s="11">
        <f t="shared" ref="D11:M11" si="2">D4</f>
        <v>2025</v>
      </c>
      <c r="E11" s="11">
        <f t="shared" si="2"/>
        <v>2026</v>
      </c>
      <c r="F11" s="11">
        <f t="shared" si="2"/>
        <v>2027</v>
      </c>
      <c r="G11" s="11">
        <f t="shared" si="2"/>
        <v>2028</v>
      </c>
      <c r="H11" s="11">
        <f t="shared" si="2"/>
        <v>2029</v>
      </c>
      <c r="I11" s="11">
        <f t="shared" si="2"/>
        <v>2030</v>
      </c>
      <c r="J11" s="11">
        <f t="shared" si="2"/>
        <v>2031</v>
      </c>
      <c r="K11" s="11">
        <f t="shared" si="2"/>
        <v>2032</v>
      </c>
      <c r="L11" s="11">
        <f t="shared" si="2"/>
        <v>2033</v>
      </c>
      <c r="M11" s="11">
        <f t="shared" si="2"/>
        <v>2034</v>
      </c>
    </row>
    <row r="12" spans="2:18" x14ac:dyDescent="0.25">
      <c r="B12" s="85" t="s">
        <v>238</v>
      </c>
      <c r="C12" s="14"/>
      <c r="D12" s="14"/>
      <c r="E12" s="14"/>
      <c r="F12" s="14"/>
      <c r="G12" s="14"/>
      <c r="H12" s="14"/>
      <c r="I12" s="14"/>
      <c r="J12" s="14"/>
      <c r="K12" s="14"/>
      <c r="L12" s="14"/>
      <c r="M12" s="14"/>
    </row>
    <row r="13" spans="2:18" x14ac:dyDescent="0.25">
      <c r="B13" s="615" t="s">
        <v>265</v>
      </c>
      <c r="C13" s="14">
        <f>SUM(D13:M13)</f>
        <v>0</v>
      </c>
      <c r="D13" s="15">
        <f>Budsjett_FL!K74/2</f>
        <v>0</v>
      </c>
      <c r="E13" s="15">
        <f>Budsjett_FL!L74/2</f>
        <v>0</v>
      </c>
      <c r="F13" s="15">
        <f>Budsjett_FL!M74/2</f>
        <v>0</v>
      </c>
      <c r="G13" s="15">
        <f>Budsjett_FL!N74/2</f>
        <v>0</v>
      </c>
      <c r="H13" s="15">
        <f>Budsjett_FL!O74/2</f>
        <v>0</v>
      </c>
      <c r="I13" s="15">
        <f>Budsjett_FL!P74/2</f>
        <v>0</v>
      </c>
      <c r="J13" s="15">
        <f>Budsjett_FL!Q74/2</f>
        <v>0</v>
      </c>
      <c r="K13" s="15">
        <f>Budsjett_FL!R74/2</f>
        <v>0</v>
      </c>
      <c r="L13" s="15">
        <f>Budsjett_FL!S74/2</f>
        <v>0</v>
      </c>
      <c r="M13" s="15">
        <f>Budsjett_FL!T74/2</f>
        <v>0</v>
      </c>
    </row>
    <row r="14" spans="2:18" x14ac:dyDescent="0.25">
      <c r="B14" s="615" t="s">
        <v>240</v>
      </c>
      <c r="C14" s="14">
        <f>SUM(D14:M14)</f>
        <v>0</v>
      </c>
      <c r="D14" s="15">
        <f>Budsjett_FL!K70/2</f>
        <v>0</v>
      </c>
      <c r="E14" s="15">
        <f>Budsjett_FL!L70/2</f>
        <v>0</v>
      </c>
      <c r="F14" s="15">
        <f>Budsjett_FL!M70/2</f>
        <v>0</v>
      </c>
      <c r="G14" s="15">
        <f>Budsjett_FL!N70/2</f>
        <v>0</v>
      </c>
      <c r="H14" s="15">
        <f>Budsjett_FL!O70/2</f>
        <v>0</v>
      </c>
      <c r="I14" s="15">
        <f>Budsjett_FL!P70/2</f>
        <v>0</v>
      </c>
      <c r="J14" s="15">
        <f>Budsjett_FL!Q70/2</f>
        <v>0</v>
      </c>
      <c r="K14" s="15">
        <f>Budsjett_FL!R70/2</f>
        <v>0</v>
      </c>
      <c r="L14" s="15">
        <f>Budsjett_FL!S70/2</f>
        <v>0</v>
      </c>
      <c r="M14" s="15">
        <f>Budsjett_FL!T70/2</f>
        <v>0</v>
      </c>
    </row>
    <row r="15" spans="2:18" x14ac:dyDescent="0.25">
      <c r="B15" s="12" t="s">
        <v>241</v>
      </c>
      <c r="C15" s="13">
        <f>SUM(D15:M15)</f>
        <v>0</v>
      </c>
      <c r="D15" s="13">
        <f t="shared" ref="D15:M15" si="3">SUM(D13:D14)</f>
        <v>0</v>
      </c>
      <c r="E15" s="13">
        <f t="shared" si="3"/>
        <v>0</v>
      </c>
      <c r="F15" s="13">
        <f t="shared" si="3"/>
        <v>0</v>
      </c>
      <c r="G15" s="13">
        <f t="shared" si="3"/>
        <v>0</v>
      </c>
      <c r="H15" s="13">
        <f t="shared" si="3"/>
        <v>0</v>
      </c>
      <c r="I15" s="13">
        <f t="shared" si="3"/>
        <v>0</v>
      </c>
      <c r="J15" s="13">
        <f t="shared" si="3"/>
        <v>0</v>
      </c>
      <c r="K15" s="13">
        <f t="shared" si="3"/>
        <v>0</v>
      </c>
      <c r="L15" s="13">
        <f t="shared" si="3"/>
        <v>0</v>
      </c>
      <c r="M15" s="13">
        <f t="shared" si="3"/>
        <v>0</v>
      </c>
    </row>
    <row r="16" spans="2:18" x14ac:dyDescent="0.25">
      <c r="B16" s="615" t="s">
        <v>242</v>
      </c>
      <c r="C16" s="14">
        <f t="shared" ref="C16:C20" si="4">SUM(D16:M16)</f>
        <v>0</v>
      </c>
      <c r="D16" s="15">
        <f>Budsjett_FL!AR13+Budsjett_FL!AR43</f>
        <v>0</v>
      </c>
      <c r="E16" s="15">
        <f>Budsjett_FL!AS13+Budsjett_FL!AS43</f>
        <v>0</v>
      </c>
      <c r="F16" s="15">
        <f>Budsjett_FL!AT13+Budsjett_FL!AT43</f>
        <v>0</v>
      </c>
      <c r="G16" s="15">
        <f>Budsjett_FL!AU13+Budsjett_FL!AU43</f>
        <v>0</v>
      </c>
      <c r="H16" s="15">
        <f>Budsjett_FL!AV13+Budsjett_FL!AV43</f>
        <v>0</v>
      </c>
      <c r="I16" s="15">
        <f>Budsjett_FL!AW13+Budsjett_FL!AW43</f>
        <v>0</v>
      </c>
      <c r="J16" s="15">
        <f>Budsjett_FL!AX13+Budsjett_FL!AX43</f>
        <v>0</v>
      </c>
      <c r="K16" s="15">
        <f>Budsjett_FL!AY13+Budsjett_FL!AY43</f>
        <v>0</v>
      </c>
      <c r="L16" s="15">
        <f>Budsjett_FL!AZ13+Budsjett_FL!AZ43</f>
        <v>0</v>
      </c>
      <c r="M16" s="15">
        <f>Budsjett_FL!BA13+Budsjett_FL!BA43</f>
        <v>0</v>
      </c>
    </row>
    <row r="17" spans="2:18" x14ac:dyDescent="0.25">
      <c r="B17" s="615" t="s">
        <v>234</v>
      </c>
      <c r="C17" s="14">
        <f t="shared" si="4"/>
        <v>0</v>
      </c>
      <c r="D17" s="15"/>
      <c r="E17" s="15"/>
      <c r="F17" s="15"/>
      <c r="G17" s="15"/>
      <c r="H17" s="15"/>
      <c r="I17" s="15"/>
      <c r="J17" s="15"/>
      <c r="K17" s="15"/>
      <c r="L17" s="15"/>
      <c r="M17" s="15"/>
    </row>
    <row r="18" spans="2:18" x14ac:dyDescent="0.25">
      <c r="B18" s="615" t="s">
        <v>266</v>
      </c>
      <c r="C18" s="14">
        <f t="shared" si="4"/>
        <v>0</v>
      </c>
      <c r="D18" s="15">
        <f>Budsjett_FL!BO13+Budsjett_FL!BO43</f>
        <v>0</v>
      </c>
      <c r="E18" s="15">
        <f>Budsjett_FL!BP13+Budsjett_FL!BP43</f>
        <v>0</v>
      </c>
      <c r="F18" s="15">
        <f>Budsjett_FL!BQ13+Budsjett_FL!BQ43</f>
        <v>0</v>
      </c>
      <c r="G18" s="15">
        <f>Budsjett_FL!BR13+Budsjett_FL!BR43</f>
        <v>0</v>
      </c>
      <c r="H18" s="15">
        <f>Budsjett_FL!BS13+Budsjett_FL!BS43</f>
        <v>0</v>
      </c>
      <c r="I18" s="15">
        <f>Budsjett_FL!BT13+Budsjett_FL!BT43</f>
        <v>0</v>
      </c>
      <c r="J18" s="15">
        <f>Budsjett_FL!BU13+Budsjett_FL!BU43</f>
        <v>0</v>
      </c>
      <c r="K18" s="15">
        <f>Budsjett_FL!BV13+Budsjett_FL!BV43</f>
        <v>0</v>
      </c>
      <c r="L18" s="15">
        <f>Budsjett_FL!BW13+Budsjett_FL!BW43</f>
        <v>0</v>
      </c>
      <c r="M18" s="15">
        <f>Budsjett_FL!BX13+Budsjett_FL!BX43</f>
        <v>0</v>
      </c>
      <c r="N18" s="587"/>
      <c r="O18" s="587"/>
      <c r="P18" s="587"/>
      <c r="Q18" s="587"/>
      <c r="R18" s="587"/>
    </row>
    <row r="19" spans="2:18" x14ac:dyDescent="0.25">
      <c r="B19" s="615" t="s">
        <v>267</v>
      </c>
      <c r="C19" s="14">
        <f t="shared" si="4"/>
        <v>0</v>
      </c>
      <c r="D19" s="15">
        <f>Budsjett_FL!K61</f>
        <v>0</v>
      </c>
      <c r="E19" s="15">
        <f>Budsjett_FL!L61</f>
        <v>0</v>
      </c>
      <c r="F19" s="15">
        <f>Budsjett_FL!M61</f>
        <v>0</v>
      </c>
      <c r="G19" s="15">
        <f>Budsjett_FL!N61</f>
        <v>0</v>
      </c>
      <c r="H19" s="15">
        <f>Budsjett_FL!O61</f>
        <v>0</v>
      </c>
      <c r="I19" s="15">
        <f>Budsjett_FL!P61</f>
        <v>0</v>
      </c>
      <c r="J19" s="15">
        <f>Budsjett_FL!Q61</f>
        <v>0</v>
      </c>
      <c r="K19" s="15">
        <f>Budsjett_FL!R61</f>
        <v>0</v>
      </c>
      <c r="L19" s="15">
        <f>Budsjett_FL!S61</f>
        <v>0</v>
      </c>
      <c r="M19" s="15">
        <f>Budsjett_FL!T61</f>
        <v>0</v>
      </c>
      <c r="N19" s="587"/>
      <c r="O19" s="587"/>
      <c r="P19" s="587"/>
      <c r="Q19" s="587"/>
      <c r="R19" s="587"/>
    </row>
    <row r="20" spans="2:18" x14ac:dyDescent="0.25">
      <c r="B20" s="615" t="s">
        <v>246</v>
      </c>
      <c r="C20" s="14">
        <f t="shared" si="4"/>
        <v>0</v>
      </c>
      <c r="D20" s="15">
        <f>SUMIF(Budsjett_FL!$B$4:$B$154,"Generelle driftsmidler",Budsjett_FL!K4:K154)+SUMIF(Budsjett_FL!$B$4:$B$154,"Lab./feltundersøkelser",Budsjett_FL!K4:K154)+SUMIF(Budsjett_FL!$B$4:$B$154,"Reiser/konferanser/mv.",Budsjett_FL!K4:K154)+SUMIF(Budsjett_FL!$B$4:$B$154,"Andre driftskostnader",Budsjett_FL!K4:K154)+SUMIF(Budsjett_FL!$B$4:$B$154,"Innkjøp av FoU-tjenester",Budsjett_FL!K4:K154)+Budsjett_FL!AR52</f>
        <v>0</v>
      </c>
      <c r="E20" s="15">
        <f>SUMIF(Budsjett_FL!$B$4:$B$154,"Generelle driftsmidler",Budsjett_FL!L4:L154)+SUMIF(Budsjett_FL!$B$4:$B$154,"Lab./feltundersøkelser",Budsjett_FL!L4:L154)+SUMIF(Budsjett_FL!$B$4:$B$154,"Reiser/konferanser/mv.",Budsjett_FL!L4:L154)+SUMIF(Budsjett_FL!$B$4:$B$154,"Andre driftskostnader",Budsjett_FL!L4:L154)+SUMIF(Budsjett_FL!$B$4:$B$154,"Innkjøp av FoU-tjenester",Budsjett_FL!L4:L154)++Budsjett_FL!AS52</f>
        <v>0</v>
      </c>
      <c r="F20" s="15">
        <f>SUMIF(Budsjett_FL!$B$4:$B$154,"Generelle driftsmidler",Budsjett_FL!M4:M154)+SUMIF(Budsjett_FL!$B$4:$B$154,"Lab./feltundersøkelser",Budsjett_FL!M4:M154)+SUMIF(Budsjett_FL!$B$4:$B$154,"Reiser/konferanser/mv.",Budsjett_FL!M4:M154)+SUMIF(Budsjett_FL!$B$4:$B$154,"Andre driftskostnader",Budsjett_FL!M4:M154)+SUMIF(Budsjett_FL!$B$4:$B$154,"Innkjøp av FoU-tjenester",Budsjett_FL!M4:M154)++Budsjett_FL!AT52</f>
        <v>0</v>
      </c>
      <c r="G20" s="15">
        <f>SUMIF(Budsjett_FL!$B$4:$B$154,"Generelle driftsmidler",Budsjett_FL!N4:N154)+SUMIF(Budsjett_FL!$B$4:$B$154,"Lab./feltundersøkelser",Budsjett_FL!N4:N154)+SUMIF(Budsjett_FL!$B$4:$B$154,"Reiser/konferanser/mv.",Budsjett_FL!N4:N154)+SUMIF(Budsjett_FL!$B$4:$B$154,"Andre driftskostnader",Budsjett_FL!N4:N154)+SUMIF(Budsjett_FL!$B$4:$B$154,"Innkjøp av FoU-tjenester",Budsjett_FL!N4:N154)++Budsjett_FL!AU52</f>
        <v>0</v>
      </c>
      <c r="H20" s="15">
        <f>SUMIF(Budsjett_FL!$B$4:$B$154,"Generelle driftsmidler",Budsjett_FL!O4:O154)+SUMIF(Budsjett_FL!$B$4:$B$154,"Lab./feltundersøkelser",Budsjett_FL!O4:O154)+SUMIF(Budsjett_FL!$B$4:$B$154,"Reiser/konferanser/mv.",Budsjett_FL!O4:O154)+SUMIF(Budsjett_FL!$B$4:$B$154,"Andre driftskostnader",Budsjett_FL!O4:O154)+SUMIF(Budsjett_FL!$B$4:$B$154,"Innkjøp av FoU-tjenester",Budsjett_FL!O4:O154)++Budsjett_FL!AV52</f>
        <v>0</v>
      </c>
      <c r="I20" s="15">
        <f>SUMIF(Budsjett_FL!$B$4:$B$154,"Generelle driftsmidler",Budsjett_FL!P4:P154)+SUMIF(Budsjett_FL!$B$4:$B$154,"Lab./feltundersøkelser",Budsjett_FL!P4:P154)+SUMIF(Budsjett_FL!$B$4:$B$154,"Reiser/konferanser/mv.",Budsjett_FL!P4:P154)+SUMIF(Budsjett_FL!$B$4:$B$154,"Andre driftskostnader",Budsjett_FL!P4:P154)+SUMIF(Budsjett_FL!$B$4:$B$154,"Innkjøp av FoU-tjenester",Budsjett_FL!P4:P154)++Budsjett_FL!AW52</f>
        <v>0</v>
      </c>
      <c r="J20" s="15">
        <f>SUMIF(Budsjett_FL!$B$4:$B$154,"Generelle driftsmidler",Budsjett_FL!Q4:Q154)+SUMIF(Budsjett_FL!$B$4:$B$154,"Lab./feltundersøkelser",Budsjett_FL!Q4:Q154)+SUMIF(Budsjett_FL!$B$4:$B$154,"Reiser/konferanser/mv.",Budsjett_FL!Q4:Q154)+SUMIF(Budsjett_FL!$B$4:$B$154,"Andre driftskostnader",Budsjett_FL!Q4:Q154)+SUMIF(Budsjett_FL!$B$4:$B$154,"Innkjøp av FoU-tjenester",Budsjett_FL!Q4:Q154)++Budsjett_FL!AX52</f>
        <v>0</v>
      </c>
      <c r="K20" s="15">
        <f>SUMIF(Budsjett_FL!$B$4:$B$154,"Generelle driftsmidler",Budsjett_FL!R4:R154)+SUMIF(Budsjett_FL!$B$4:$B$154,"Lab./feltundersøkelser",Budsjett_FL!R4:R154)+SUMIF(Budsjett_FL!$B$4:$B$154,"Reiser/konferanser/mv.",Budsjett_FL!R4:R154)+SUMIF(Budsjett_FL!$B$4:$B$154,"Andre driftskostnader",Budsjett_FL!R4:R154)+SUMIF(Budsjett_FL!$B$4:$B$154,"Innkjøp av FoU-tjenester",Budsjett_FL!R4:R154)++Budsjett_FL!AY52</f>
        <v>0</v>
      </c>
      <c r="L20" s="15">
        <f>SUMIF(Budsjett_FL!$B$4:$B$154,"Generelle driftsmidler",Budsjett_FL!S4:S154)+SUMIF(Budsjett_FL!$B$4:$B$154,"Lab./feltundersøkelser",Budsjett_FL!S4:S154)+SUMIF(Budsjett_FL!$B$4:$B$154,"Reiser/konferanser/mv.",Budsjett_FL!S4:S154)+SUMIF(Budsjett_FL!$B$4:$B$154,"Andre driftskostnader",Budsjett_FL!S4:S154)+SUMIF(Budsjett_FL!$B$4:$B$154,"Innkjøp av FoU-tjenester",Budsjett_FL!S4:S154)++Budsjett_FL!AZ52</f>
        <v>0</v>
      </c>
      <c r="M20" s="15">
        <f>SUMIF(Budsjett_FL!$B$4:$B$154,"Generelle driftsmidler",Budsjett_FL!T4:T154)+SUMIF(Budsjett_FL!$B$4:$B$154,"Lab./feltundersøkelser",Budsjett_FL!T4:T154)+SUMIF(Budsjett_FL!$B$4:$B$154,"Reiser/konferanser/mv.",Budsjett_FL!T4:T154)+SUMIF(Budsjett_FL!$B$4:$B$154,"Andre driftskostnader",Budsjett_FL!T4:T154)+SUMIF(Budsjett_FL!$B$4:$B$154,"Innkjøp av FoU-tjenester",Budsjett_FL!T4:T154)++Budsjett_FL!BA52</f>
        <v>0</v>
      </c>
      <c r="N20" s="587"/>
      <c r="O20" s="587"/>
      <c r="P20" s="587"/>
      <c r="Q20" s="587"/>
      <c r="R20" s="587"/>
    </row>
    <row r="21" spans="2:18" x14ac:dyDescent="0.25">
      <c r="B21" s="12" t="s">
        <v>248</v>
      </c>
      <c r="C21" s="13">
        <f>SUM(D21:M21)</f>
        <v>0</v>
      </c>
      <c r="D21" s="13">
        <f t="shared" ref="D21:M21" si="5">SUM(D16:D20)</f>
        <v>0</v>
      </c>
      <c r="E21" s="13">
        <f t="shared" si="5"/>
        <v>0</v>
      </c>
      <c r="F21" s="13">
        <f t="shared" si="5"/>
        <v>0</v>
      </c>
      <c r="G21" s="13">
        <f t="shared" si="5"/>
        <v>0</v>
      </c>
      <c r="H21" s="13">
        <f t="shared" si="5"/>
        <v>0</v>
      </c>
      <c r="I21" s="13">
        <f t="shared" si="5"/>
        <v>0</v>
      </c>
      <c r="J21" s="13">
        <f t="shared" si="5"/>
        <v>0</v>
      </c>
      <c r="K21" s="13">
        <f t="shared" si="5"/>
        <v>0</v>
      </c>
      <c r="L21" s="13">
        <f t="shared" si="5"/>
        <v>0</v>
      </c>
      <c r="M21" s="13">
        <f t="shared" si="5"/>
        <v>0</v>
      </c>
      <c r="N21" s="587"/>
      <c r="O21" s="587"/>
      <c r="P21" s="587"/>
      <c r="Q21" s="587"/>
      <c r="R21" s="587"/>
    </row>
    <row r="22" spans="2:18" x14ac:dyDescent="0.25">
      <c r="B22" s="12" t="s">
        <v>249</v>
      </c>
      <c r="C22" s="13">
        <f>SUM(D22:M22)</f>
        <v>0</v>
      </c>
      <c r="D22" s="13">
        <f t="shared" ref="D22:M22" si="6">D15+D21</f>
        <v>0</v>
      </c>
      <c r="E22" s="13">
        <f t="shared" si="6"/>
        <v>0</v>
      </c>
      <c r="F22" s="13">
        <f t="shared" si="6"/>
        <v>0</v>
      </c>
      <c r="G22" s="13">
        <f t="shared" si="6"/>
        <v>0</v>
      </c>
      <c r="H22" s="13">
        <f t="shared" si="6"/>
        <v>0</v>
      </c>
      <c r="I22" s="13">
        <f t="shared" si="6"/>
        <v>0</v>
      </c>
      <c r="J22" s="13">
        <f t="shared" si="6"/>
        <v>0</v>
      </c>
      <c r="K22" s="13">
        <f t="shared" si="6"/>
        <v>0</v>
      </c>
      <c r="L22" s="13">
        <f t="shared" si="6"/>
        <v>0</v>
      </c>
      <c r="M22" s="13">
        <f t="shared" si="6"/>
        <v>0</v>
      </c>
      <c r="N22" s="587"/>
      <c r="O22" s="587"/>
      <c r="P22" s="587"/>
      <c r="Q22" s="587"/>
      <c r="R22" s="587"/>
    </row>
    <row r="23" spans="2:18" ht="9.75" customHeight="1" x14ac:dyDescent="0.25">
      <c r="B23" s="615"/>
      <c r="C23" s="14">
        <f t="shared" ref="C23:C29" si="7">SUM(D23:M23)</f>
        <v>0</v>
      </c>
      <c r="D23" s="15"/>
      <c r="E23" s="15"/>
      <c r="F23" s="15"/>
      <c r="G23" s="15"/>
      <c r="H23" s="15"/>
      <c r="I23" s="15"/>
      <c r="J23" s="15"/>
      <c r="K23" s="15"/>
      <c r="L23" s="15"/>
      <c r="M23" s="15"/>
      <c r="N23" s="587"/>
      <c r="O23" s="587"/>
      <c r="P23" s="587"/>
      <c r="Q23" s="587"/>
      <c r="R23" s="587"/>
    </row>
    <row r="24" spans="2:18" x14ac:dyDescent="0.25">
      <c r="B24" s="85" t="s">
        <v>250</v>
      </c>
      <c r="C24" s="14">
        <f t="shared" si="7"/>
        <v>0</v>
      </c>
      <c r="D24" s="15"/>
      <c r="E24" s="15"/>
      <c r="F24" s="15"/>
      <c r="G24" s="15"/>
      <c r="H24" s="15"/>
      <c r="I24" s="15"/>
      <c r="J24" s="15"/>
      <c r="K24" s="15"/>
      <c r="L24" s="15"/>
      <c r="M24" s="15"/>
      <c r="N24" s="587"/>
      <c r="O24" s="587"/>
      <c r="P24" s="587"/>
      <c r="Q24" s="587"/>
      <c r="R24" s="587"/>
    </row>
    <row r="25" spans="2:18" x14ac:dyDescent="0.25">
      <c r="B25" s="615" t="s">
        <v>18</v>
      </c>
      <c r="C25" s="14">
        <f t="shared" si="7"/>
        <v>0</v>
      </c>
      <c r="D25" s="15">
        <f>-(D26+D27+D28+D29)</f>
        <v>0</v>
      </c>
      <c r="E25" s="15">
        <f t="shared" ref="E25:M25" si="8">-(E26+E27+E28+E29)</f>
        <v>0</v>
      </c>
      <c r="F25" s="15">
        <f t="shared" si="8"/>
        <v>0</v>
      </c>
      <c r="G25" s="15">
        <f t="shared" si="8"/>
        <v>0</v>
      </c>
      <c r="H25" s="15">
        <f t="shared" si="8"/>
        <v>0</v>
      </c>
      <c r="I25" s="15">
        <f t="shared" si="8"/>
        <v>0</v>
      </c>
      <c r="J25" s="15">
        <f t="shared" si="8"/>
        <v>0</v>
      </c>
      <c r="K25" s="15">
        <f t="shared" si="8"/>
        <v>0</v>
      </c>
      <c r="L25" s="15">
        <f t="shared" si="8"/>
        <v>0</v>
      </c>
      <c r="M25" s="15">
        <f t="shared" si="8"/>
        <v>0</v>
      </c>
      <c r="N25" s="587"/>
      <c r="O25" s="587"/>
      <c r="P25" s="587"/>
      <c r="Q25" s="587"/>
      <c r="R25" s="587"/>
    </row>
    <row r="26" spans="2:18" x14ac:dyDescent="0.25">
      <c r="B26" s="615" t="s">
        <v>268</v>
      </c>
      <c r="C26" s="14">
        <f t="shared" si="7"/>
        <v>0</v>
      </c>
      <c r="D26" s="15">
        <f>Budsjett_FL!AR31+Budsjett_FL!AR25</f>
        <v>0</v>
      </c>
      <c r="E26" s="15">
        <f>Budsjett_FL!AS31+Budsjett_FL!AS25</f>
        <v>0</v>
      </c>
      <c r="F26" s="15">
        <f>Budsjett_FL!AT31+Budsjett_FL!AT25</f>
        <v>0</v>
      </c>
      <c r="G26" s="15">
        <f>Budsjett_FL!AU31+Budsjett_FL!AU25</f>
        <v>0</v>
      </c>
      <c r="H26" s="15">
        <f>Budsjett_FL!AV31+Budsjett_FL!AV25</f>
        <v>0</v>
      </c>
      <c r="I26" s="15">
        <f>Budsjett_FL!AW31+Budsjett_FL!AW25</f>
        <v>0</v>
      </c>
      <c r="J26" s="15">
        <f>Budsjett_FL!AX31+Budsjett_FL!AX25</f>
        <v>0</v>
      </c>
      <c r="K26" s="15">
        <f>Budsjett_FL!AY31+Budsjett_FL!AY25</f>
        <v>0</v>
      </c>
      <c r="L26" s="15">
        <f>Budsjett_FL!AZ31+Budsjett_FL!AZ25</f>
        <v>0</v>
      </c>
      <c r="M26" s="15">
        <f>Budsjett_FL!BA31+Budsjett_FL!BA25</f>
        <v>0</v>
      </c>
      <c r="N26" s="587"/>
      <c r="O26" s="587"/>
      <c r="P26" s="587"/>
      <c r="Q26" s="587"/>
      <c r="R26" s="587"/>
    </row>
    <row r="27" spans="2:18" x14ac:dyDescent="0.25">
      <c r="B27" s="615" t="s">
        <v>269</v>
      </c>
      <c r="C27" s="14">
        <f t="shared" si="7"/>
        <v>0</v>
      </c>
      <c r="D27" s="15">
        <f>Budsjett_FL!BC45-Budsjett_FL!BO13-Budsjett_FL!BO43</f>
        <v>0</v>
      </c>
      <c r="E27" s="15">
        <f>Budsjett_FL!BD45-Budsjett_FL!BP13-Budsjett_FL!BP43</f>
        <v>0</v>
      </c>
      <c r="F27" s="15">
        <f>Budsjett_FL!BE45-Budsjett_FL!BQ13-Budsjett_FL!BQ43</f>
        <v>0</v>
      </c>
      <c r="G27" s="15">
        <f>Budsjett_FL!BF45-Budsjett_FL!BR13-Budsjett_FL!BR43</f>
        <v>0</v>
      </c>
      <c r="H27" s="15">
        <f>Budsjett_FL!BG45-Budsjett_FL!BS13-Budsjett_FL!BS43</f>
        <v>0</v>
      </c>
      <c r="I27" s="15">
        <f>Budsjett_FL!BH45-Budsjett_FL!BT13-Budsjett_FL!BT43</f>
        <v>0</v>
      </c>
      <c r="J27" s="15">
        <f>Budsjett_FL!BI45-Budsjett_FL!BU13-Budsjett_FL!BU43</f>
        <v>0</v>
      </c>
      <c r="K27" s="15">
        <f>Budsjett_FL!BJ45-Budsjett_FL!BV13-Budsjett_FL!BV43</f>
        <v>0</v>
      </c>
      <c r="L27" s="15">
        <f>Budsjett_FL!BK45-Budsjett_FL!BW13-Budsjett_FL!BW43</f>
        <v>0</v>
      </c>
      <c r="M27" s="15">
        <f>Budsjett_FL!BL45-Budsjett_FL!BX13-Budsjett_FL!BX43</f>
        <v>0</v>
      </c>
      <c r="N27" s="587"/>
      <c r="O27" s="587"/>
      <c r="P27" s="587"/>
      <c r="Q27" s="587"/>
      <c r="R27" s="587"/>
    </row>
    <row r="28" spans="2:18" x14ac:dyDescent="0.25">
      <c r="B28" s="615" t="s">
        <v>253</v>
      </c>
      <c r="C28" s="14">
        <f t="shared" si="7"/>
        <v>0</v>
      </c>
      <c r="D28" s="15">
        <f>Budsjett_FL!K60</f>
        <v>0</v>
      </c>
      <c r="E28" s="15">
        <f>Budsjett_FL!L60</f>
        <v>0</v>
      </c>
      <c r="F28" s="15">
        <f>Budsjett_FL!M60</f>
        <v>0</v>
      </c>
      <c r="G28" s="15">
        <f>Budsjett_FL!N60</f>
        <v>0</v>
      </c>
      <c r="H28" s="15">
        <f>Budsjett_FL!O60</f>
        <v>0</v>
      </c>
      <c r="I28" s="15">
        <f>Budsjett_FL!P60</f>
        <v>0</v>
      </c>
      <c r="J28" s="15">
        <f>Budsjett_FL!Q60</f>
        <v>0</v>
      </c>
      <c r="K28" s="15">
        <f>Budsjett_FL!R60</f>
        <v>0</v>
      </c>
      <c r="L28" s="15">
        <f>Budsjett_FL!S60</f>
        <v>0</v>
      </c>
      <c r="M28" s="15">
        <f>Budsjett_FL!T60</f>
        <v>0</v>
      </c>
      <c r="N28" s="587"/>
      <c r="O28" s="587"/>
      <c r="P28" s="587"/>
      <c r="Q28" s="587"/>
      <c r="R28" s="587"/>
    </row>
    <row r="29" spans="2:18" x14ac:dyDescent="0.25">
      <c r="B29" s="615" t="s">
        <v>142</v>
      </c>
      <c r="C29" s="14">
        <f t="shared" si="7"/>
        <v>0</v>
      </c>
      <c r="D29" s="15">
        <f>Budsjett_FL!K60</f>
        <v>0</v>
      </c>
      <c r="E29" s="15">
        <f>Budsjett_FL!L60</f>
        <v>0</v>
      </c>
      <c r="F29" s="15">
        <f>Budsjett_FL!M60</f>
        <v>0</v>
      </c>
      <c r="G29" s="15">
        <f>Budsjett_FL!N60</f>
        <v>0</v>
      </c>
      <c r="H29" s="15">
        <f>Budsjett_FL!O60</f>
        <v>0</v>
      </c>
      <c r="I29" s="15">
        <f>Budsjett_FL!P60</f>
        <v>0</v>
      </c>
      <c r="J29" s="15">
        <f>Budsjett_FL!Q60</f>
        <v>0</v>
      </c>
      <c r="K29" s="15">
        <f>Budsjett_FL!R60</f>
        <v>0</v>
      </c>
      <c r="L29" s="15">
        <f>Budsjett_FL!S60</f>
        <v>0</v>
      </c>
      <c r="M29" s="15">
        <f>Budsjett_FL!T60</f>
        <v>0</v>
      </c>
      <c r="N29" s="587"/>
      <c r="O29" s="587"/>
      <c r="P29" s="587"/>
      <c r="Q29" s="587"/>
      <c r="R29" s="587"/>
    </row>
    <row r="30" spans="2:18" x14ac:dyDescent="0.25">
      <c r="B30" s="16" t="s">
        <v>254</v>
      </c>
      <c r="C30" s="16">
        <f>SUM(D30:M30)</f>
        <v>0</v>
      </c>
      <c r="D30" s="16">
        <f>D21+D26+D27+D29+D28</f>
        <v>0</v>
      </c>
      <c r="E30" s="16">
        <f t="shared" ref="E30:M30" si="9">E21+E26+E27+E29+E28</f>
        <v>0</v>
      </c>
      <c r="F30" s="16">
        <f t="shared" si="9"/>
        <v>0</v>
      </c>
      <c r="G30" s="16">
        <f t="shared" si="9"/>
        <v>0</v>
      </c>
      <c r="H30" s="16">
        <f t="shared" si="9"/>
        <v>0</v>
      </c>
      <c r="I30" s="16">
        <f t="shared" si="9"/>
        <v>0</v>
      </c>
      <c r="J30" s="16">
        <f t="shared" si="9"/>
        <v>0</v>
      </c>
      <c r="K30" s="16">
        <f t="shared" si="9"/>
        <v>0</v>
      </c>
      <c r="L30" s="16">
        <f t="shared" si="9"/>
        <v>0</v>
      </c>
      <c r="M30" s="16">
        <f t="shared" si="9"/>
        <v>0</v>
      </c>
      <c r="N30" s="587"/>
      <c r="O30" s="587"/>
      <c r="P30" s="587"/>
      <c r="Q30" s="587"/>
      <c r="R30" s="587"/>
    </row>
    <row r="31" spans="2:18" ht="9.75" customHeight="1" x14ac:dyDescent="0.25">
      <c r="B31" s="587"/>
      <c r="C31" s="587"/>
      <c r="D31" s="587"/>
      <c r="E31" s="587"/>
      <c r="F31" s="587"/>
      <c r="G31" s="587"/>
      <c r="H31" s="587"/>
      <c r="I31" s="587"/>
      <c r="J31" s="587"/>
      <c r="K31" s="587"/>
      <c r="L31" s="587"/>
      <c r="M31" s="587"/>
      <c r="N31" s="587"/>
      <c r="O31" s="587"/>
      <c r="P31" s="587"/>
      <c r="Q31" s="587"/>
      <c r="R31" s="587"/>
    </row>
    <row r="32" spans="2:18" x14ac:dyDescent="0.25">
      <c r="B32" s="85" t="s">
        <v>270</v>
      </c>
      <c r="C32" s="14"/>
      <c r="D32" s="14"/>
      <c r="E32" s="14"/>
      <c r="F32" s="14"/>
      <c r="G32" s="14"/>
      <c r="H32" s="14"/>
      <c r="I32" s="14"/>
      <c r="J32" s="14"/>
      <c r="K32" s="14"/>
      <c r="L32" s="14"/>
      <c r="M32" s="14"/>
      <c r="N32" s="587"/>
      <c r="O32" s="587"/>
      <c r="P32" s="587"/>
      <c r="Q32" s="587"/>
      <c r="R32" s="587"/>
    </row>
    <row r="33" spans="2:18" x14ac:dyDescent="0.25">
      <c r="B33" s="615" t="s">
        <v>142</v>
      </c>
      <c r="C33" s="14">
        <f t="shared" ref="C33:C37" si="10">SUM(D33:M33)</f>
        <v>0</v>
      </c>
      <c r="D33" s="14">
        <f>D29</f>
        <v>0</v>
      </c>
      <c r="E33" s="14">
        <f t="shared" ref="E33:K33" si="11">E29</f>
        <v>0</v>
      </c>
      <c r="F33" s="14">
        <f t="shared" si="11"/>
        <v>0</v>
      </c>
      <c r="G33" s="14">
        <f t="shared" si="11"/>
        <v>0</v>
      </c>
      <c r="H33" s="14">
        <f t="shared" si="11"/>
        <v>0</v>
      </c>
      <c r="I33" s="14">
        <f t="shared" si="11"/>
        <v>0</v>
      </c>
      <c r="J33" s="14">
        <f t="shared" si="11"/>
        <v>0</v>
      </c>
      <c r="K33" s="14">
        <f t="shared" si="11"/>
        <v>0</v>
      </c>
      <c r="L33" s="14">
        <f t="shared" ref="L33:M33" si="12">-L29</f>
        <v>0</v>
      </c>
      <c r="M33" s="14">
        <f t="shared" si="12"/>
        <v>0</v>
      </c>
      <c r="N33" s="587"/>
      <c r="O33" s="587"/>
      <c r="P33" s="587"/>
      <c r="Q33" s="587"/>
      <c r="R33" s="587"/>
    </row>
    <row r="34" spans="2:18" x14ac:dyDescent="0.25">
      <c r="B34" s="615" t="s">
        <v>234</v>
      </c>
      <c r="C34" s="14">
        <f t="shared" si="10"/>
        <v>0</v>
      </c>
      <c r="D34" s="14">
        <f>-D17</f>
        <v>0</v>
      </c>
      <c r="E34" s="14">
        <f t="shared" ref="E34:M34" si="13">-E17</f>
        <v>0</v>
      </c>
      <c r="F34" s="14">
        <f t="shared" si="13"/>
        <v>0</v>
      </c>
      <c r="G34" s="14">
        <f t="shared" si="13"/>
        <v>0</v>
      </c>
      <c r="H34" s="14">
        <f t="shared" si="13"/>
        <v>0</v>
      </c>
      <c r="I34" s="14">
        <f t="shared" si="13"/>
        <v>0</v>
      </c>
      <c r="J34" s="14">
        <f t="shared" si="13"/>
        <v>0</v>
      </c>
      <c r="K34" s="14">
        <f t="shared" si="13"/>
        <v>0</v>
      </c>
      <c r="L34" s="14">
        <f t="shared" si="13"/>
        <v>0</v>
      </c>
      <c r="M34" s="14">
        <f t="shared" si="13"/>
        <v>0</v>
      </c>
      <c r="N34" s="587"/>
      <c r="O34" s="587"/>
      <c r="P34" s="587"/>
      <c r="Q34" s="587"/>
      <c r="R34" s="587"/>
    </row>
    <row r="35" spans="2:18" x14ac:dyDescent="0.25">
      <c r="B35" s="615" t="s">
        <v>266</v>
      </c>
      <c r="C35" s="14">
        <f t="shared" si="10"/>
        <v>0</v>
      </c>
      <c r="D35" s="14">
        <f>-D18</f>
        <v>0</v>
      </c>
      <c r="E35" s="14">
        <f t="shared" ref="E35:M35" si="14">-E18</f>
        <v>0</v>
      </c>
      <c r="F35" s="14">
        <f t="shared" si="14"/>
        <v>0</v>
      </c>
      <c r="G35" s="14">
        <f t="shared" si="14"/>
        <v>0</v>
      </c>
      <c r="H35" s="14">
        <f t="shared" si="14"/>
        <v>0</v>
      </c>
      <c r="I35" s="14">
        <f t="shared" si="14"/>
        <v>0</v>
      </c>
      <c r="J35" s="14">
        <f t="shared" si="14"/>
        <v>0</v>
      </c>
      <c r="K35" s="14">
        <f t="shared" si="14"/>
        <v>0</v>
      </c>
      <c r="L35" s="14">
        <f t="shared" si="14"/>
        <v>0</v>
      </c>
      <c r="M35" s="14">
        <f t="shared" si="14"/>
        <v>0</v>
      </c>
      <c r="N35" s="587"/>
      <c r="O35" s="587"/>
      <c r="P35" s="587"/>
      <c r="Q35" s="587"/>
      <c r="R35" s="587"/>
    </row>
    <row r="36" spans="2:18" x14ac:dyDescent="0.25">
      <c r="B36" s="615" t="str">
        <f>B19</f>
        <v>Eksternt fin leiestedskostnader</v>
      </c>
      <c r="C36" s="14">
        <f t="shared" si="10"/>
        <v>0</v>
      </c>
      <c r="D36" s="14">
        <f>-D19</f>
        <v>0</v>
      </c>
      <c r="E36" s="14">
        <f t="shared" ref="E36:M36" si="15">-E19</f>
        <v>0</v>
      </c>
      <c r="F36" s="14">
        <f t="shared" si="15"/>
        <v>0</v>
      </c>
      <c r="G36" s="14">
        <f t="shared" si="15"/>
        <v>0</v>
      </c>
      <c r="H36" s="14">
        <f t="shared" si="15"/>
        <v>0</v>
      </c>
      <c r="I36" s="14">
        <f t="shared" si="15"/>
        <v>0</v>
      </c>
      <c r="J36" s="14">
        <f t="shared" si="15"/>
        <v>0</v>
      </c>
      <c r="K36" s="14">
        <f t="shared" si="15"/>
        <v>0</v>
      </c>
      <c r="L36" s="14">
        <f t="shared" si="15"/>
        <v>0</v>
      </c>
      <c r="M36" s="14">
        <f t="shared" si="15"/>
        <v>0</v>
      </c>
      <c r="N36" s="587"/>
      <c r="O36" s="587"/>
      <c r="P36" s="587"/>
      <c r="Q36" s="587"/>
      <c r="R36" s="587"/>
    </row>
    <row r="37" spans="2:18" x14ac:dyDescent="0.25">
      <c r="B37" s="616" t="s">
        <v>271</v>
      </c>
      <c r="C37" s="14">
        <f t="shared" si="10"/>
        <v>0</v>
      </c>
      <c r="D37" s="14">
        <f>D22</f>
        <v>0</v>
      </c>
      <c r="E37" s="14">
        <f t="shared" ref="E37:M37" si="16">E22</f>
        <v>0</v>
      </c>
      <c r="F37" s="14">
        <f t="shared" si="16"/>
        <v>0</v>
      </c>
      <c r="G37" s="14">
        <f t="shared" si="16"/>
        <v>0</v>
      </c>
      <c r="H37" s="14">
        <f t="shared" si="16"/>
        <v>0</v>
      </c>
      <c r="I37" s="14">
        <f t="shared" si="16"/>
        <v>0</v>
      </c>
      <c r="J37" s="14">
        <f t="shared" si="16"/>
        <v>0</v>
      </c>
      <c r="K37" s="14">
        <f t="shared" si="16"/>
        <v>0</v>
      </c>
      <c r="L37" s="14">
        <f t="shared" si="16"/>
        <v>0</v>
      </c>
      <c r="M37" s="14">
        <f t="shared" si="16"/>
        <v>0</v>
      </c>
      <c r="N37" s="587"/>
      <c r="O37" s="587"/>
      <c r="P37" s="587"/>
      <c r="Q37" s="587"/>
      <c r="R37" s="587"/>
    </row>
    <row r="38" spans="2:18" x14ac:dyDescent="0.25">
      <c r="B38" s="13" t="s">
        <v>256</v>
      </c>
      <c r="C38" s="13">
        <f>SUM(D38:M38)</f>
        <v>0</v>
      </c>
      <c r="D38" s="13">
        <f>D33+D34+D35+D36+D37</f>
        <v>0</v>
      </c>
      <c r="E38" s="13">
        <f t="shared" ref="E38:M38" si="17">E33+E34+E35+E36+E37</f>
        <v>0</v>
      </c>
      <c r="F38" s="13">
        <f t="shared" si="17"/>
        <v>0</v>
      </c>
      <c r="G38" s="13">
        <f t="shared" si="17"/>
        <v>0</v>
      </c>
      <c r="H38" s="13">
        <f t="shared" si="17"/>
        <v>0</v>
      </c>
      <c r="I38" s="13">
        <f t="shared" si="17"/>
        <v>0</v>
      </c>
      <c r="J38" s="13">
        <f t="shared" si="17"/>
        <v>0</v>
      </c>
      <c r="K38" s="13">
        <f t="shared" si="17"/>
        <v>0</v>
      </c>
      <c r="L38" s="13">
        <f t="shared" si="17"/>
        <v>0</v>
      </c>
      <c r="M38" s="13">
        <f t="shared" si="17"/>
        <v>0</v>
      </c>
      <c r="N38" s="587"/>
      <c r="O38" s="587"/>
      <c r="P38" s="587"/>
      <c r="Q38" s="587"/>
      <c r="R38" s="587"/>
    </row>
    <row r="39" spans="2:18" x14ac:dyDescent="0.25">
      <c r="B39" s="86"/>
      <c r="C39" s="86"/>
      <c r="D39" s="86"/>
      <c r="E39" s="86"/>
      <c r="F39" s="86"/>
      <c r="G39" s="86"/>
      <c r="H39" s="86"/>
      <c r="I39" s="86"/>
      <c r="J39" s="86"/>
      <c r="K39" s="587"/>
      <c r="L39" s="86"/>
      <c r="M39" s="86"/>
      <c r="N39" s="587"/>
      <c r="O39" s="587"/>
      <c r="P39" s="587"/>
      <c r="Q39" s="587"/>
      <c r="R39" s="587"/>
    </row>
    <row r="40" spans="2:18" x14ac:dyDescent="0.25">
      <c r="B40" s="787" t="s">
        <v>257</v>
      </c>
      <c r="C40" s="788"/>
      <c r="D40" s="793" t="str">
        <f>IF(Registrering!B7="","",Registrering!B7)</f>
        <v/>
      </c>
      <c r="E40" s="794"/>
      <c r="F40" s="794"/>
      <c r="G40" s="794"/>
      <c r="H40" s="794"/>
      <c r="I40" s="794"/>
      <c r="J40" s="795"/>
      <c r="K40" s="587"/>
      <c r="L40" s="86"/>
      <c r="M40" s="86"/>
      <c r="N40" s="587"/>
      <c r="O40" s="587"/>
      <c r="P40" s="587"/>
      <c r="Q40" s="587"/>
      <c r="R40" s="587"/>
    </row>
    <row r="41" spans="2:18" x14ac:dyDescent="0.25">
      <c r="B41" s="789"/>
      <c r="C41" s="790"/>
      <c r="D41" s="796"/>
      <c r="E41" s="797"/>
      <c r="F41" s="797"/>
      <c r="G41" s="797"/>
      <c r="H41" s="797"/>
      <c r="I41" s="797"/>
      <c r="J41" s="798"/>
      <c r="K41" s="587"/>
      <c r="L41" s="86"/>
      <c r="M41" s="86"/>
      <c r="N41" s="587"/>
      <c r="O41" s="587"/>
      <c r="P41" s="587"/>
      <c r="Q41" s="587"/>
      <c r="R41" s="587"/>
    </row>
    <row r="42" spans="2:18" x14ac:dyDescent="0.25">
      <c r="B42" s="791"/>
      <c r="C42" s="792"/>
      <c r="D42" s="799"/>
      <c r="E42" s="800"/>
      <c r="F42" s="800"/>
      <c r="G42" s="800"/>
      <c r="H42" s="800"/>
      <c r="I42" s="800"/>
      <c r="J42" s="801"/>
      <c r="K42" s="587"/>
      <c r="L42" s="86"/>
      <c r="M42" s="86"/>
      <c r="N42" s="587"/>
      <c r="O42" s="587"/>
      <c r="P42" s="587"/>
      <c r="Q42" s="587"/>
      <c r="R42" s="587"/>
    </row>
    <row r="43" spans="2:18" x14ac:dyDescent="0.25">
      <c r="B43" s="86"/>
      <c r="C43" s="86"/>
      <c r="D43" s="86"/>
      <c r="E43" s="86"/>
      <c r="F43" s="86"/>
      <c r="G43" s="86"/>
      <c r="H43" s="86"/>
      <c r="I43" s="86"/>
      <c r="J43" s="86"/>
      <c r="K43" s="587"/>
      <c r="L43" s="86"/>
      <c r="M43" s="86"/>
      <c r="N43" s="587"/>
      <c r="O43" s="587"/>
      <c r="P43" s="587"/>
      <c r="Q43" s="587"/>
      <c r="R43" s="587"/>
    </row>
    <row r="44" spans="2:18" x14ac:dyDescent="0.25">
      <c r="B44" s="615" t="s">
        <v>260</v>
      </c>
      <c r="C44" s="620">
        <f>Budsjett_FL!E80</f>
        <v>0</v>
      </c>
      <c r="D44" s="224"/>
      <c r="E44" s="802"/>
      <c r="F44" s="802"/>
      <c r="G44" s="802"/>
      <c r="H44" s="802"/>
      <c r="I44" s="802"/>
      <c r="J44" s="802"/>
      <c r="K44" s="802"/>
      <c r="L44" s="802"/>
      <c r="M44" s="802"/>
      <c r="N44" s="587"/>
      <c r="O44" s="587"/>
      <c r="P44" s="587"/>
      <c r="Q44" s="587"/>
      <c r="R44" s="587"/>
    </row>
    <row r="45" spans="2:18" ht="15" customHeight="1" x14ac:dyDescent="0.25">
      <c r="B45" s="615" t="s">
        <v>272</v>
      </c>
      <c r="C45" s="620">
        <f>IFERROR(-C25/C30,0)</f>
        <v>0</v>
      </c>
      <c r="D45" s="538"/>
      <c r="E45" s="538"/>
      <c r="F45" s="621"/>
      <c r="G45" s="621"/>
      <c r="H45" s="621"/>
      <c r="I45" s="621"/>
      <c r="J45" s="621"/>
      <c r="K45" s="621"/>
      <c r="L45" s="621"/>
      <c r="M45" s="621"/>
      <c r="N45" s="587"/>
      <c r="O45" s="587"/>
      <c r="P45" s="587"/>
      <c r="Q45" s="587"/>
      <c r="R45" s="587"/>
    </row>
    <row r="46" spans="2:18" ht="15" customHeight="1" x14ac:dyDescent="0.25">
      <c r="B46"/>
      <c r="C46"/>
      <c r="D46" s="538"/>
      <c r="E46" s="538"/>
      <c r="F46" s="621"/>
      <c r="G46" s="621"/>
      <c r="H46" s="621"/>
      <c r="I46" s="621"/>
      <c r="J46" s="621"/>
      <c r="K46" s="628"/>
      <c r="L46" s="621"/>
      <c r="M46" s="621"/>
      <c r="N46" s="587"/>
      <c r="O46" s="587"/>
      <c r="P46" s="587"/>
      <c r="Q46" s="587"/>
      <c r="R46" s="587"/>
    </row>
    <row r="47" spans="2:18" x14ac:dyDescent="0.25">
      <c r="B47" s="21" t="s">
        <v>261</v>
      </c>
      <c r="C47" s="21"/>
      <c r="D47" s="587"/>
      <c r="E47" s="622" t="s">
        <v>262</v>
      </c>
      <c r="F47" s="587"/>
      <c r="G47" s="621"/>
      <c r="H47" s="621"/>
      <c r="I47" s="621"/>
      <c r="J47" s="621"/>
      <c r="K47" s="622" t="s">
        <v>262</v>
      </c>
      <c r="L47" s="587"/>
      <c r="M47" s="587"/>
      <c r="N47" s="587"/>
      <c r="O47" s="587"/>
      <c r="P47" s="587"/>
      <c r="Q47" s="587"/>
      <c r="R47" s="587"/>
    </row>
    <row r="48" spans="2:18" ht="36" customHeight="1" x14ac:dyDescent="0.25">
      <c r="B48" s="773"/>
      <c r="C48" s="774"/>
      <c r="D48" s="775"/>
      <c r="E48" s="623"/>
      <c r="F48" s="776"/>
      <c r="G48" s="777"/>
      <c r="H48" s="777"/>
      <c r="I48" s="777"/>
      <c r="J48" s="778"/>
      <c r="K48" s="623"/>
      <c r="L48" s="587"/>
      <c r="M48" s="587"/>
      <c r="N48" s="587"/>
      <c r="O48" s="587"/>
      <c r="P48" s="587"/>
      <c r="Q48" s="587"/>
      <c r="R48" s="587"/>
    </row>
    <row r="49" spans="2:18" x14ac:dyDescent="0.25">
      <c r="B49" s="785" t="s">
        <v>263</v>
      </c>
      <c r="C49" s="786"/>
      <c r="D49" s="786"/>
      <c r="E49" s="622"/>
      <c r="F49" s="332" t="s">
        <v>264</v>
      </c>
      <c r="G49" s="624"/>
      <c r="H49" s="625"/>
      <c r="I49" s="625"/>
      <c r="J49" s="626"/>
      <c r="K49" s="622"/>
      <c r="L49" s="587"/>
      <c r="M49" s="587"/>
      <c r="N49" s="587"/>
      <c r="O49" s="587"/>
      <c r="P49" s="587"/>
      <c r="Q49" s="587"/>
      <c r="R49" s="587"/>
    </row>
    <row r="50" spans="2:18" x14ac:dyDescent="0.25">
      <c r="B50" s="769" t="str">
        <f>IF(Registrering!B5="","",Registrering!B5)</f>
        <v/>
      </c>
      <c r="C50" s="770"/>
      <c r="D50" s="770"/>
      <c r="E50" s="622"/>
      <c r="F50" s="627" t="str">
        <f>IF(Registrering!B4="","",Registrering!B4)</f>
        <v/>
      </c>
      <c r="G50" s="628"/>
      <c r="H50" s="628"/>
      <c r="I50" s="628"/>
      <c r="J50" s="629"/>
      <c r="K50" s="622"/>
      <c r="L50" s="587"/>
      <c r="M50" s="587"/>
      <c r="N50" s="587"/>
      <c r="O50" s="587"/>
      <c r="P50" s="587"/>
      <c r="Q50" s="587"/>
      <c r="R50" s="587"/>
    </row>
    <row r="54" spans="2:18" x14ac:dyDescent="0.25">
      <c r="B54" s="587"/>
      <c r="C54" s="587"/>
      <c r="D54" s="587"/>
      <c r="E54" s="587"/>
      <c r="F54" s="587"/>
      <c r="G54" s="630"/>
      <c r="H54" s="587"/>
      <c r="I54" s="587"/>
      <c r="J54" s="587"/>
      <c r="K54" s="587"/>
      <c r="L54" s="587"/>
      <c r="M54" s="587"/>
      <c r="N54" s="587"/>
      <c r="O54" s="587"/>
      <c r="P54" s="587"/>
      <c r="Q54" s="587"/>
      <c r="R54" s="587"/>
    </row>
  </sheetData>
  <sheetProtection algorithmName="SHA-512" hashValue="VciKZClHswjDbsku+rFM/EmwgSUC/M069A/v9wKwePFg/dPFrcOeHDpQNy4O0gBMzLzAG9EJ3rREOTXW55tsJQ==" saltValue="llyVplgHP3wADs1ATrZi7w==" spinCount="100000" sheet="1" formatCells="0" formatColumns="0" formatRows="0"/>
  <mergeCells count="8">
    <mergeCell ref="B40:C42"/>
    <mergeCell ref="D40:J42"/>
    <mergeCell ref="B50:D50"/>
    <mergeCell ref="E44:F44"/>
    <mergeCell ref="G44:M44"/>
    <mergeCell ref="B48:D48"/>
    <mergeCell ref="F48:J48"/>
    <mergeCell ref="B49:D49"/>
  </mergeCells>
  <pageMargins left="0.7" right="0.7" top="0.75" bottom="0.75" header="0.3" footer="0.3"/>
  <pageSetup paperSize="9" scale="76" orientation="landscape"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rgb="FFFFC000"/>
    <pageSetUpPr fitToPage="1"/>
  </sheetPr>
  <dimension ref="B1:R36"/>
  <sheetViews>
    <sheetView showGridLines="0" topLeftCell="B10" zoomScaleNormal="100" workbookViewId="0">
      <selection activeCell="B1" sqref="B1"/>
    </sheetView>
  </sheetViews>
  <sheetFormatPr baseColWidth="10" defaultColWidth="9.140625" defaultRowHeight="15" x14ac:dyDescent="0.25"/>
  <cols>
    <col min="1" max="1" width="1.5703125" style="19" customWidth="1"/>
    <col min="2" max="2" width="32.7109375" style="19" customWidth="1"/>
    <col min="3" max="3" width="14" style="19" customWidth="1"/>
    <col min="4" max="13" width="13.140625" style="19" customWidth="1"/>
    <col min="14" max="16" width="13.140625" customWidth="1"/>
    <col min="19" max="16384" width="9.140625" style="19"/>
  </cols>
  <sheetData>
    <row r="1" spans="2:18" s="36" customFormat="1" x14ac:dyDescent="0.25">
      <c r="B1" s="24" t="s">
        <v>56</v>
      </c>
      <c r="C1" s="24" t="str">
        <f>IF(Registrering!B3="","",Registrering!B3)</f>
        <v/>
      </c>
      <c r="D1" s="45"/>
      <c r="E1" s="587"/>
      <c r="F1" s="587"/>
      <c r="G1" s="587"/>
      <c r="H1" s="587"/>
      <c r="I1" s="587"/>
      <c r="J1" s="39"/>
      <c r="K1" s="46"/>
      <c r="L1" s="38"/>
      <c r="M1" s="587"/>
      <c r="N1"/>
      <c r="O1"/>
      <c r="P1"/>
      <c r="Q1"/>
      <c r="R1"/>
    </row>
    <row r="2" spans="2:18" s="36" customFormat="1" x14ac:dyDescent="0.25">
      <c r="B2" s="24" t="s">
        <v>232</v>
      </c>
      <c r="C2" s="45" t="str">
        <f>IF(Registrering!B26="","",Registrering!B26)</f>
        <v/>
      </c>
      <c r="D2" s="45"/>
      <c r="E2" s="587"/>
      <c r="F2" s="587"/>
      <c r="G2" s="587"/>
      <c r="H2" s="587"/>
      <c r="I2" s="587"/>
      <c r="J2" s="39"/>
      <c r="K2" s="46"/>
      <c r="L2" s="38"/>
      <c r="M2" s="587"/>
      <c r="N2"/>
      <c r="O2"/>
      <c r="P2"/>
      <c r="Q2"/>
      <c r="R2"/>
    </row>
    <row r="3" spans="2:18" s="36" customFormat="1" x14ac:dyDescent="0.25">
      <c r="B3" s="45"/>
      <c r="C3" s="45"/>
      <c r="D3" s="37"/>
      <c r="E3" s="587"/>
      <c r="F3" s="587"/>
      <c r="G3" s="587"/>
      <c r="H3" s="587"/>
      <c r="I3" s="587"/>
      <c r="J3" s="39"/>
      <c r="K3" s="46"/>
      <c r="L3" s="38"/>
      <c r="M3" s="587"/>
      <c r="N3"/>
      <c r="O3"/>
      <c r="P3"/>
      <c r="Q3"/>
      <c r="R3"/>
    </row>
    <row r="4" spans="2:18" s="36" customFormat="1" x14ac:dyDescent="0.25">
      <c r="B4" s="223" t="s">
        <v>233</v>
      </c>
      <c r="C4" s="11" t="s">
        <v>84</v>
      </c>
      <c r="D4" s="329">
        <f>Budsjett!I3</f>
        <v>2025</v>
      </c>
      <c r="E4" s="330">
        <f>Budsjett!J3</f>
        <v>2026</v>
      </c>
      <c r="F4" s="330">
        <f>Budsjett!K3</f>
        <v>2027</v>
      </c>
      <c r="G4" s="330">
        <f>Budsjett!L3</f>
        <v>2028</v>
      </c>
      <c r="H4" s="330">
        <f>Budsjett!M3</f>
        <v>2029</v>
      </c>
      <c r="I4" s="329">
        <f>Budsjett!N3</f>
        <v>2030</v>
      </c>
      <c r="J4" s="329">
        <f>Budsjett!O3</f>
        <v>2031</v>
      </c>
      <c r="K4" s="329">
        <f>Budsjett!P3</f>
        <v>2032</v>
      </c>
      <c r="L4" s="329">
        <f>Budsjett!Q3</f>
        <v>2033</v>
      </c>
      <c r="M4" s="329">
        <f>Budsjett!R3</f>
        <v>2034</v>
      </c>
      <c r="N4" s="329">
        <f>Budsjett!S3</f>
        <v>2035</v>
      </c>
      <c r="O4" s="329">
        <f>Budsjett!T3</f>
        <v>2036</v>
      </c>
      <c r="P4" s="329">
        <f>Budsjett!U3</f>
        <v>2037</v>
      </c>
      <c r="Q4"/>
      <c r="R4"/>
    </row>
    <row r="5" spans="2:18" s="36" customFormat="1" x14ac:dyDescent="0.25">
      <c r="B5" s="615" t="s">
        <v>68</v>
      </c>
      <c r="C5" s="369">
        <f>SUM(D5:P5)</f>
        <v>0</v>
      </c>
      <c r="D5" s="369">
        <f>Budsjett!I10/12</f>
        <v>0</v>
      </c>
      <c r="E5" s="369">
        <f>Budsjett!J10/12</f>
        <v>0</v>
      </c>
      <c r="F5" s="369">
        <f>Budsjett!K10/12</f>
        <v>0</v>
      </c>
      <c r="G5" s="369">
        <f>Budsjett!L10/12</f>
        <v>0</v>
      </c>
      <c r="H5" s="369">
        <f>Budsjett!M10/12</f>
        <v>0</v>
      </c>
      <c r="I5" s="369">
        <f>Budsjett!N10/12</f>
        <v>0</v>
      </c>
      <c r="J5" s="369">
        <f>Budsjett!O10/12</f>
        <v>0</v>
      </c>
      <c r="K5" s="369">
        <f>Budsjett!P10/12</f>
        <v>0</v>
      </c>
      <c r="L5" s="369">
        <f>Budsjett!Q10/12</f>
        <v>0</v>
      </c>
      <c r="M5" s="369">
        <f>Budsjett!R10/12</f>
        <v>0</v>
      </c>
      <c r="N5" s="369">
        <f>Budsjett!S10/12</f>
        <v>0</v>
      </c>
      <c r="O5" s="369">
        <f>Budsjett!T10/12</f>
        <v>0</v>
      </c>
      <c r="P5" s="369">
        <f>Budsjett!U10/12</f>
        <v>0</v>
      </c>
      <c r="Q5"/>
      <c r="R5"/>
    </row>
    <row r="6" spans="2:18" s="36" customFormat="1" x14ac:dyDescent="0.25">
      <c r="B6" s="615" t="s">
        <v>234</v>
      </c>
      <c r="C6" s="369">
        <f t="shared" ref="C6:C8" si="0">SUM(D6:P6)</f>
        <v>0</v>
      </c>
      <c r="D6" s="369">
        <f>Budsjett!I19</f>
        <v>0</v>
      </c>
      <c r="E6" s="369">
        <f>Budsjett!J19</f>
        <v>0</v>
      </c>
      <c r="F6" s="369">
        <f>Budsjett!K19</f>
        <v>0</v>
      </c>
      <c r="G6" s="369">
        <f>Budsjett!L19</f>
        <v>0</v>
      </c>
      <c r="H6" s="369">
        <f>Budsjett!M19</f>
        <v>0</v>
      </c>
      <c r="I6" s="369">
        <f>Budsjett!N19</f>
        <v>0</v>
      </c>
      <c r="J6" s="369">
        <f>Budsjett!O19</f>
        <v>0</v>
      </c>
      <c r="K6" s="369">
        <f>Budsjett!P19</f>
        <v>0</v>
      </c>
      <c r="L6" s="369">
        <f>Budsjett!Q19</f>
        <v>0</v>
      </c>
      <c r="M6" s="369">
        <f>Budsjett!R19</f>
        <v>0</v>
      </c>
      <c r="N6" s="369">
        <f>Budsjett!S19</f>
        <v>0</v>
      </c>
      <c r="O6" s="369">
        <f>Budsjett!T19</f>
        <v>0</v>
      </c>
      <c r="P6" s="369">
        <f>Budsjett!U19</f>
        <v>0</v>
      </c>
      <c r="Q6"/>
      <c r="R6"/>
    </row>
    <row r="7" spans="2:18" s="36" customFormat="1" x14ac:dyDescent="0.25">
      <c r="B7" s="615" t="s">
        <v>235</v>
      </c>
      <c r="C7" s="369">
        <f t="shared" si="0"/>
        <v>0</v>
      </c>
      <c r="D7" s="369">
        <f>Budsjett!I28</f>
        <v>0</v>
      </c>
      <c r="E7" s="369">
        <f>Budsjett!J28</f>
        <v>0</v>
      </c>
      <c r="F7" s="369">
        <f>Budsjett!K28</f>
        <v>0</v>
      </c>
      <c r="G7" s="369">
        <f>Budsjett!L28</f>
        <v>0</v>
      </c>
      <c r="H7" s="369">
        <f>Budsjett!M28</f>
        <v>0</v>
      </c>
      <c r="I7" s="369">
        <f>Budsjett!N28</f>
        <v>0</v>
      </c>
      <c r="J7" s="369">
        <f>Budsjett!O28</f>
        <v>0</v>
      </c>
      <c r="K7" s="369">
        <f>Budsjett!P28</f>
        <v>0</v>
      </c>
      <c r="L7" s="369">
        <f>Budsjett!Q28</f>
        <v>0</v>
      </c>
      <c r="M7" s="369">
        <f>Budsjett!R28</f>
        <v>0</v>
      </c>
      <c r="N7" s="369">
        <f>Budsjett!S28</f>
        <v>0</v>
      </c>
      <c r="O7" s="369">
        <f>Budsjett!T28</f>
        <v>0</v>
      </c>
      <c r="P7" s="369">
        <f>Budsjett!U28</f>
        <v>0</v>
      </c>
      <c r="Q7"/>
      <c r="R7"/>
    </row>
    <row r="8" spans="2:18" s="36" customFormat="1" x14ac:dyDescent="0.25">
      <c r="B8" s="322" t="s">
        <v>95</v>
      </c>
      <c r="C8" s="369">
        <f t="shared" si="0"/>
        <v>0</v>
      </c>
      <c r="D8" s="369">
        <f>Budsjett!I35/Tabeller!$H$5</f>
        <v>0</v>
      </c>
      <c r="E8" s="369">
        <f>Budsjett!J35/Tabeller!$H$5</f>
        <v>0</v>
      </c>
      <c r="F8" s="369">
        <f>Budsjett!K35/Tabeller!$H$5</f>
        <v>0</v>
      </c>
      <c r="G8" s="369">
        <f>Budsjett!L35/Tabeller!$H$5</f>
        <v>0</v>
      </c>
      <c r="H8" s="369">
        <f>Budsjett!M35/Tabeller!$H$5</f>
        <v>0</v>
      </c>
      <c r="I8" s="369">
        <f>Budsjett!N35/Tabeller!$H$5</f>
        <v>0</v>
      </c>
      <c r="J8" s="369">
        <f>Budsjett!O35/Tabeller!$H$5</f>
        <v>0</v>
      </c>
      <c r="K8" s="369">
        <f>Budsjett!P35/Tabeller!$H$5</f>
        <v>0</v>
      </c>
      <c r="L8" s="369">
        <f>Budsjett!Q35/Tabeller!$H$5</f>
        <v>0</v>
      </c>
      <c r="M8" s="369">
        <f>Budsjett!R35/Tabeller!$H$5</f>
        <v>0</v>
      </c>
      <c r="N8" s="369">
        <f>Budsjett!S35/Tabeller!$H$5</f>
        <v>0</v>
      </c>
      <c r="O8" s="369">
        <f>Budsjett!T35/Tabeller!$H$5</f>
        <v>0</v>
      </c>
      <c r="P8" s="369">
        <f>Budsjett!U35/Tabeller!$H$5</f>
        <v>0</v>
      </c>
      <c r="Q8"/>
      <c r="R8"/>
    </row>
    <row r="9" spans="2:18" s="36" customFormat="1" x14ac:dyDescent="0.25">
      <c r="B9" s="415" t="s">
        <v>236</v>
      </c>
      <c r="C9" s="416">
        <f>SUM(D9:P9)</f>
        <v>0</v>
      </c>
      <c r="D9" s="416">
        <f>SUM(D5:D8)</f>
        <v>0</v>
      </c>
      <c r="E9" s="416">
        <f>SUM(E5:E8)</f>
        <v>0</v>
      </c>
      <c r="F9" s="416">
        <f t="shared" ref="F9:M9" si="1">SUM(F5:F8)</f>
        <v>0</v>
      </c>
      <c r="G9" s="416">
        <f t="shared" si="1"/>
        <v>0</v>
      </c>
      <c r="H9" s="416">
        <f t="shared" si="1"/>
        <v>0</v>
      </c>
      <c r="I9" s="416">
        <f t="shared" si="1"/>
        <v>0</v>
      </c>
      <c r="J9" s="416">
        <f t="shared" si="1"/>
        <v>0</v>
      </c>
      <c r="K9" s="416">
        <f t="shared" si="1"/>
        <v>0</v>
      </c>
      <c r="L9" s="416">
        <f t="shared" si="1"/>
        <v>0</v>
      </c>
      <c r="M9" s="416">
        <f t="shared" si="1"/>
        <v>0</v>
      </c>
      <c r="N9" s="416">
        <f t="shared" ref="N9:P9" si="2">SUM(N5:N8)</f>
        <v>0</v>
      </c>
      <c r="O9" s="416">
        <f t="shared" si="2"/>
        <v>0</v>
      </c>
      <c r="P9" s="416">
        <f t="shared" si="2"/>
        <v>0</v>
      </c>
      <c r="Q9"/>
      <c r="R9"/>
    </row>
    <row r="10" spans="2:18" ht="5.25" customHeight="1" x14ac:dyDescent="0.25">
      <c r="B10" s="587"/>
      <c r="C10" s="587"/>
      <c r="D10" s="33"/>
      <c r="E10" s="587"/>
      <c r="F10" s="587"/>
      <c r="G10" s="587"/>
      <c r="H10" s="587"/>
      <c r="I10" s="587"/>
      <c r="J10" s="587"/>
      <c r="K10" s="587"/>
      <c r="L10" s="587"/>
      <c r="M10" s="587"/>
      <c r="N10" s="587"/>
      <c r="O10" s="587"/>
      <c r="P10" s="587"/>
    </row>
    <row r="11" spans="2:18" x14ac:dyDescent="0.25">
      <c r="B11" s="223" t="s">
        <v>273</v>
      </c>
      <c r="C11" s="11" t="str">
        <f>C4</f>
        <v>Totalt</v>
      </c>
      <c r="D11" s="331">
        <f t="shared" ref="D11:M11" si="3">D4</f>
        <v>2025</v>
      </c>
      <c r="E11" s="331">
        <f t="shared" si="3"/>
        <v>2026</v>
      </c>
      <c r="F11" s="331">
        <f t="shared" si="3"/>
        <v>2027</v>
      </c>
      <c r="G11" s="331">
        <f t="shared" si="3"/>
        <v>2028</v>
      </c>
      <c r="H11" s="331">
        <f t="shared" si="3"/>
        <v>2029</v>
      </c>
      <c r="I11" s="331">
        <f t="shared" si="3"/>
        <v>2030</v>
      </c>
      <c r="J11" s="331">
        <f t="shared" si="3"/>
        <v>2031</v>
      </c>
      <c r="K11" s="331">
        <f t="shared" si="3"/>
        <v>2032</v>
      </c>
      <c r="L11" s="331">
        <f t="shared" si="3"/>
        <v>2033</v>
      </c>
      <c r="M11" s="331">
        <f t="shared" si="3"/>
        <v>2034</v>
      </c>
      <c r="N11" s="331">
        <f t="shared" ref="N11:P11" si="4">N4</f>
        <v>2035</v>
      </c>
      <c r="O11" s="331">
        <f t="shared" si="4"/>
        <v>2036</v>
      </c>
      <c r="P11" s="331">
        <f t="shared" si="4"/>
        <v>2037</v>
      </c>
    </row>
    <row r="12" spans="2:18" x14ac:dyDescent="0.25">
      <c r="B12" s="85" t="s">
        <v>274</v>
      </c>
      <c r="C12" s="14"/>
      <c r="D12" s="14"/>
      <c r="E12" s="14"/>
      <c r="F12" s="14"/>
      <c r="G12" s="14"/>
      <c r="H12" s="14"/>
      <c r="I12" s="14"/>
      <c r="J12" s="14"/>
      <c r="K12" s="14"/>
      <c r="L12" s="14"/>
      <c r="M12" s="14"/>
      <c r="N12" s="14"/>
      <c r="O12" s="14"/>
      <c r="P12" s="14"/>
    </row>
    <row r="13" spans="2:18" x14ac:dyDescent="0.25">
      <c r="B13" s="615" t="s">
        <v>69</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615" t="s">
        <v>240</v>
      </c>
      <c r="C14" s="14" t="e">
        <f t="shared" ref="C14:C16" si="5">SUM(D14:P14)</f>
        <v>#REF!</v>
      </c>
      <c r="D14" s="15" t="e">
        <f>Budsjett!#REF!</f>
        <v>#REF!</v>
      </c>
      <c r="E14" s="15" t="e">
        <f>Budsjett!#REF!</f>
        <v>#REF!</v>
      </c>
      <c r="F14" s="15" t="e">
        <f>Budsjett!#REF!</f>
        <v>#REF!</v>
      </c>
      <c r="G14" s="15" t="e">
        <f>Budsjett!#REF!</f>
        <v>#REF!</v>
      </c>
      <c r="H14" s="15" t="e">
        <f>Budsjett!#REF!</f>
        <v>#REF!</v>
      </c>
      <c r="I14" s="15" t="e">
        <f>Budsjett!#REF!</f>
        <v>#REF!</v>
      </c>
      <c r="J14" s="15" t="e">
        <f>Budsjett!#REF!</f>
        <v>#REF!</v>
      </c>
      <c r="K14" s="15" t="e">
        <f>Budsjett!#REF!</f>
        <v>#REF!</v>
      </c>
      <c r="L14" s="15" t="e">
        <f>Budsjett!#REF!</f>
        <v>#REF!</v>
      </c>
      <c r="M14" s="15" t="e">
        <f>Budsjett!#REF!</f>
        <v>#REF!</v>
      </c>
      <c r="N14" s="15" t="e">
        <f>Budsjett!#REF!</f>
        <v>#REF!</v>
      </c>
      <c r="O14" s="15" t="e">
        <f>Budsjett!#REF!</f>
        <v>#REF!</v>
      </c>
      <c r="P14" s="15" t="e">
        <f>Budsjett!#REF!</f>
        <v>#REF!</v>
      </c>
    </row>
    <row r="15" spans="2:18" x14ac:dyDescent="0.25">
      <c r="B15" s="615" t="s">
        <v>239</v>
      </c>
      <c r="C15" s="14" t="e">
        <f t="shared" si="5"/>
        <v>#REF!</v>
      </c>
      <c r="D15" s="15" t="e">
        <f>Prosjektcontroller!D14</f>
        <v>#REF!</v>
      </c>
      <c r="E15" s="15" t="e">
        <f>Prosjektcontroller!E14</f>
        <v>#REF!</v>
      </c>
      <c r="F15" s="15" t="e">
        <f>Prosjektcontroller!F14</f>
        <v>#REF!</v>
      </c>
      <c r="G15" s="15" t="e">
        <f>Prosjektcontroller!G14</f>
        <v>#REF!</v>
      </c>
      <c r="H15" s="15" t="e">
        <f>Prosjektcontroller!H14</f>
        <v>#REF!</v>
      </c>
      <c r="I15" s="15" t="e">
        <f>Prosjektcontroller!I14</f>
        <v>#REF!</v>
      </c>
      <c r="J15" s="15" t="e">
        <f>Prosjektcontroller!J14</f>
        <v>#REF!</v>
      </c>
      <c r="K15" s="15" t="e">
        <f>Prosjektcontroller!K14</f>
        <v>#REF!</v>
      </c>
      <c r="L15" s="15" t="e">
        <f>Prosjektcontroller!L14</f>
        <v>#REF!</v>
      </c>
      <c r="M15" s="15" t="e">
        <f>Prosjektcontroller!M14</f>
        <v>#REF!</v>
      </c>
      <c r="N15" s="15" t="e">
        <f>Prosjektcontroller!N14</f>
        <v>#REF!</v>
      </c>
      <c r="O15" s="15" t="e">
        <f>Prosjektcontroller!O14</f>
        <v>#REF!</v>
      </c>
      <c r="P15" s="15" t="e">
        <f>Prosjektcontroller!P14</f>
        <v>#REF!</v>
      </c>
    </row>
    <row r="16" spans="2:18" x14ac:dyDescent="0.25">
      <c r="B16" s="615" t="s">
        <v>142</v>
      </c>
      <c r="C16" s="14">
        <f t="shared" si="5"/>
        <v>0</v>
      </c>
      <c r="D16" s="15">
        <f>-Prosjektcontroller!D31</f>
        <v>0</v>
      </c>
      <c r="E16" s="15">
        <f>-Prosjektcontroller!E31</f>
        <v>0</v>
      </c>
      <c r="F16" s="15">
        <f>-Prosjektcontroller!F31</f>
        <v>0</v>
      </c>
      <c r="G16" s="15">
        <f>-Prosjektcontroller!G31</f>
        <v>0</v>
      </c>
      <c r="H16" s="15">
        <f>-Prosjektcontroller!H31</f>
        <v>0</v>
      </c>
      <c r="I16" s="15">
        <f>-Prosjektcontroller!I31</f>
        <v>0</v>
      </c>
      <c r="J16" s="15">
        <f>-Prosjektcontroller!J31</f>
        <v>0</v>
      </c>
      <c r="K16" s="15">
        <f>-Prosjektcontroller!K31</f>
        <v>0</v>
      </c>
      <c r="L16" s="15">
        <f>-Prosjektcontroller!L31</f>
        <v>0</v>
      </c>
      <c r="M16" s="15">
        <f>-Prosjektcontroller!M31</f>
        <v>0</v>
      </c>
      <c r="N16" s="15">
        <f>-Prosjektcontroller!N31</f>
        <v>0</v>
      </c>
      <c r="O16" s="15">
        <f>-Prosjektcontroller!O31</f>
        <v>0</v>
      </c>
      <c r="P16" s="15">
        <f>-Prosjektcontroller!P31</f>
        <v>0</v>
      </c>
    </row>
    <row r="17" spans="2:18" x14ac:dyDescent="0.25">
      <c r="B17" s="12" t="s">
        <v>275</v>
      </c>
      <c r="C17" s="13" t="e">
        <f>SUM(D17:P17)</f>
        <v>#REF!</v>
      </c>
      <c r="D17" s="13" t="e">
        <f>SUM(D13:D16)</f>
        <v>#REF!</v>
      </c>
      <c r="E17" s="13" t="e">
        <f t="shared" ref="E17:M17" si="6">SUM(E13:E16)</f>
        <v>#REF!</v>
      </c>
      <c r="F17" s="13" t="e">
        <f t="shared" si="6"/>
        <v>#REF!</v>
      </c>
      <c r="G17" s="13" t="e">
        <f t="shared" si="6"/>
        <v>#REF!</v>
      </c>
      <c r="H17" s="13" t="e">
        <f t="shared" si="6"/>
        <v>#REF!</v>
      </c>
      <c r="I17" s="13" t="e">
        <f t="shared" si="6"/>
        <v>#REF!</v>
      </c>
      <c r="J17" s="13" t="e">
        <f t="shared" si="6"/>
        <v>#REF!</v>
      </c>
      <c r="K17" s="13" t="e">
        <f t="shared" si="6"/>
        <v>#REF!</v>
      </c>
      <c r="L17" s="13" t="e">
        <f t="shared" si="6"/>
        <v>#REF!</v>
      </c>
      <c r="M17" s="13" t="e">
        <f t="shared" si="6"/>
        <v>#REF!</v>
      </c>
      <c r="N17" s="13" t="e">
        <f t="shared" ref="N17:P17" si="7">SUM(N13:N16)</f>
        <v>#REF!</v>
      </c>
      <c r="O17" s="13" t="e">
        <f t="shared" si="7"/>
        <v>#REF!</v>
      </c>
      <c r="P17" s="13" t="e">
        <f t="shared" si="7"/>
        <v>#REF!</v>
      </c>
    </row>
    <row r="18" spans="2:18" x14ac:dyDescent="0.25">
      <c r="B18" s="615" t="s">
        <v>242</v>
      </c>
      <c r="C18" s="14">
        <f>SUM(D18:P18)</f>
        <v>0</v>
      </c>
      <c r="D18" s="15">
        <f>Budsjett!AP10+Budsjett!AP35</f>
        <v>0</v>
      </c>
      <c r="E18" s="15">
        <f>Budsjett!AQ10+Budsjett!AQ35</f>
        <v>0</v>
      </c>
      <c r="F18" s="15">
        <f>Budsjett!AR10+Budsjett!AR35</f>
        <v>0</v>
      </c>
      <c r="G18" s="15">
        <f>Budsjett!AS10+Budsjett!AS35</f>
        <v>0</v>
      </c>
      <c r="H18" s="15">
        <f>Budsjett!AT10+Budsjett!AT35</f>
        <v>0</v>
      </c>
      <c r="I18" s="15">
        <f>Budsjett!AU10+Budsjett!AU35</f>
        <v>0</v>
      </c>
      <c r="J18" s="15">
        <f>Budsjett!AV10+Budsjett!AV35</f>
        <v>0</v>
      </c>
      <c r="K18" s="15">
        <f>Budsjett!AW10+Budsjett!AW35</f>
        <v>0</v>
      </c>
      <c r="L18" s="15">
        <f>Budsjett!AX10+Budsjett!AX35</f>
        <v>0</v>
      </c>
      <c r="M18" s="15">
        <f>Budsjett!AY10+Budsjett!AY35</f>
        <v>0</v>
      </c>
      <c r="N18" s="15">
        <f>Budsjett!AZ10+Budsjett!AZ35</f>
        <v>0</v>
      </c>
      <c r="O18" s="15">
        <f>Budsjett!BA10+Budsjett!BA35</f>
        <v>0</v>
      </c>
      <c r="P18" s="15">
        <f>Budsjett!BB10+Budsjett!BB35</f>
        <v>0</v>
      </c>
    </row>
    <row r="19" spans="2:18" x14ac:dyDescent="0.25">
      <c r="B19" s="615" t="s">
        <v>243</v>
      </c>
      <c r="C19" s="14">
        <f t="shared" ref="C19:C23" si="8">SUM(D19:P19)</f>
        <v>0</v>
      </c>
      <c r="D19" s="15">
        <f>Budsjett!AP19</f>
        <v>0</v>
      </c>
      <c r="E19" s="15">
        <f>Budsjett!AQ19</f>
        <v>0</v>
      </c>
      <c r="F19" s="15">
        <f>Budsjett!AR19</f>
        <v>0</v>
      </c>
      <c r="G19" s="15">
        <f>Budsjett!AS19</f>
        <v>0</v>
      </c>
      <c r="H19" s="15">
        <f>Budsjett!AT19</f>
        <v>0</v>
      </c>
      <c r="I19" s="15">
        <f>Budsjett!AU19</f>
        <v>0</v>
      </c>
      <c r="J19" s="15">
        <f>Budsjett!AV19</f>
        <v>0</v>
      </c>
      <c r="K19" s="15">
        <f>Budsjett!AW19</f>
        <v>0</v>
      </c>
      <c r="L19" s="15">
        <f>Budsjett!AX19</f>
        <v>0</v>
      </c>
      <c r="M19" s="15">
        <f>Budsjett!AY19</f>
        <v>0</v>
      </c>
      <c r="N19" s="15">
        <f>Budsjett!AZ19</f>
        <v>0</v>
      </c>
      <c r="O19" s="15">
        <f>Budsjett!BA19</f>
        <v>0</v>
      </c>
      <c r="P19" s="15">
        <f>Budsjett!BB19</f>
        <v>0</v>
      </c>
    </row>
    <row r="20" spans="2:18" x14ac:dyDescent="0.25">
      <c r="B20" s="615" t="s">
        <v>244</v>
      </c>
      <c r="C20" s="14">
        <f t="shared" si="8"/>
        <v>0</v>
      </c>
      <c r="D20" s="15">
        <f>Budsjett!BS37</f>
        <v>0</v>
      </c>
      <c r="E20" s="15">
        <f>Budsjett!BT37</f>
        <v>0</v>
      </c>
      <c r="F20" s="15">
        <f>Budsjett!BU37</f>
        <v>0</v>
      </c>
      <c r="G20" s="15">
        <f>Budsjett!BV37</f>
        <v>0</v>
      </c>
      <c r="H20" s="15">
        <f>Budsjett!BW37</f>
        <v>0</v>
      </c>
      <c r="I20" s="15">
        <f>Budsjett!BX37</f>
        <v>0</v>
      </c>
      <c r="J20" s="15">
        <f>Budsjett!BY37</f>
        <v>0</v>
      </c>
      <c r="K20" s="15">
        <f>Budsjett!BZ37</f>
        <v>0</v>
      </c>
      <c r="L20" s="15">
        <f>Budsjett!CA37</f>
        <v>0</v>
      </c>
      <c r="M20" s="15">
        <f>Budsjett!CB37</f>
        <v>0</v>
      </c>
      <c r="N20" s="15">
        <f>Budsjett!CC37</f>
        <v>0</v>
      </c>
      <c r="O20" s="15">
        <f>Budsjett!CD37</f>
        <v>0</v>
      </c>
      <c r="P20" s="15">
        <f>Budsjett!CE37</f>
        <v>0</v>
      </c>
      <c r="Q20" s="587"/>
      <c r="R20" s="587"/>
    </row>
    <row r="21" spans="2:18" x14ac:dyDescent="0.25">
      <c r="B21" s="615" t="s">
        <v>245</v>
      </c>
      <c r="C21" s="14">
        <f t="shared" si="8"/>
        <v>0</v>
      </c>
      <c r="D21" s="15">
        <f>Budsjett!I53</f>
        <v>0</v>
      </c>
      <c r="E21" s="15">
        <f>Budsjett!J53</f>
        <v>0</v>
      </c>
      <c r="F21" s="15">
        <f>Budsjett!K53</f>
        <v>0</v>
      </c>
      <c r="G21" s="15">
        <f>Budsjett!L53</f>
        <v>0</v>
      </c>
      <c r="H21" s="15">
        <f>Budsjett!M53</f>
        <v>0</v>
      </c>
      <c r="I21" s="15">
        <f>Budsjett!N53</f>
        <v>0</v>
      </c>
      <c r="J21" s="15">
        <f>Budsjett!O53</f>
        <v>0</v>
      </c>
      <c r="K21" s="15">
        <f>Budsjett!P53</f>
        <v>0</v>
      </c>
      <c r="L21" s="15">
        <f>Budsjett!Q53</f>
        <v>0</v>
      </c>
      <c r="M21" s="15">
        <f>Budsjett!R53</f>
        <v>0</v>
      </c>
      <c r="N21" s="15">
        <f>Budsjett!S53</f>
        <v>0</v>
      </c>
      <c r="O21" s="15">
        <f>Budsjett!T53</f>
        <v>0</v>
      </c>
      <c r="P21" s="15">
        <f>Budsjett!U53</f>
        <v>0</v>
      </c>
      <c r="Q21" s="587"/>
      <c r="R21" s="587"/>
    </row>
    <row r="22" spans="2:18" x14ac:dyDescent="0.25">
      <c r="B22" s="615" t="s">
        <v>246</v>
      </c>
      <c r="C22" s="14">
        <f t="shared" si="8"/>
        <v>0</v>
      </c>
      <c r="D22" s="15">
        <f>Prosjektcontroller!D21+Prosjektcontroller!D31</f>
        <v>0</v>
      </c>
      <c r="E22" s="15">
        <f>Prosjektcontroller!E21+Prosjektcontroller!E31</f>
        <v>0</v>
      </c>
      <c r="F22" s="15">
        <f>Prosjektcontroller!F21+Prosjektcontroller!F31</f>
        <v>0</v>
      </c>
      <c r="G22" s="15">
        <f>Prosjektcontroller!G21+Prosjektcontroller!G31</f>
        <v>0</v>
      </c>
      <c r="H22" s="15">
        <f>Prosjektcontroller!H21+Prosjektcontroller!H31</f>
        <v>0</v>
      </c>
      <c r="I22" s="15">
        <f>Prosjektcontroller!I21+Prosjektcontroller!I31</f>
        <v>0</v>
      </c>
      <c r="J22" s="15">
        <f>Prosjektcontroller!J21+Prosjektcontroller!J31</f>
        <v>0</v>
      </c>
      <c r="K22" s="15">
        <f>Prosjektcontroller!K21+Prosjektcontroller!K31</f>
        <v>0</v>
      </c>
      <c r="L22" s="15">
        <f>Prosjektcontroller!L21+Prosjektcontroller!L31</f>
        <v>0</v>
      </c>
      <c r="M22" s="15">
        <f>Prosjektcontroller!M21+Prosjektcontroller!M31</f>
        <v>0</v>
      </c>
      <c r="N22" s="15">
        <f>Prosjektcontroller!N21+Prosjektcontroller!N31</f>
        <v>0</v>
      </c>
      <c r="O22" s="15">
        <f>Prosjektcontroller!O21+Prosjektcontroller!O31</f>
        <v>0</v>
      </c>
      <c r="P22" s="15">
        <f>Prosjektcontroller!P21+Prosjektcontroller!P31</f>
        <v>0</v>
      </c>
      <c r="Q22" s="587"/>
      <c r="R22" s="587"/>
    </row>
    <row r="23" spans="2:18" x14ac:dyDescent="0.25">
      <c r="B23" s="616" t="str">
        <f>Prosjektcontroller!B22</f>
        <v>Sentral egenfinansiering</v>
      </c>
      <c r="C23" s="14" t="e">
        <f t="shared" si="8"/>
        <v>#REF!</v>
      </c>
      <c r="D23" s="15" t="e">
        <f>Prosjektcontroller!D22</f>
        <v>#REF!</v>
      </c>
      <c r="E23" s="15" t="e">
        <f>Prosjektcontroller!E22</f>
        <v>#REF!</v>
      </c>
      <c r="F23" s="15" t="e">
        <f>Prosjektcontroller!F22</f>
        <v>#REF!</v>
      </c>
      <c r="G23" s="15" t="e">
        <f>Prosjektcontroller!G22</f>
        <v>#REF!</v>
      </c>
      <c r="H23" s="15" t="e">
        <f>Prosjektcontroller!H22</f>
        <v>#REF!</v>
      </c>
      <c r="I23" s="15" t="e">
        <f>Prosjektcontroller!I22</f>
        <v>#REF!</v>
      </c>
      <c r="J23" s="15" t="e">
        <f>Prosjektcontroller!J22</f>
        <v>#REF!</v>
      </c>
      <c r="K23" s="15" t="e">
        <f>Prosjektcontroller!K22</f>
        <v>#REF!</v>
      </c>
      <c r="L23" s="15" t="e">
        <f>Prosjektcontroller!L22</f>
        <v>#REF!</v>
      </c>
      <c r="M23" s="15" t="e">
        <f>Prosjektcontroller!M22</f>
        <v>#REF!</v>
      </c>
      <c r="N23" s="15" t="e">
        <f>Prosjektcontroller!N22</f>
        <v>#REF!</v>
      </c>
      <c r="O23" s="15" t="e">
        <f>Prosjektcontroller!O22</f>
        <v>#REF!</v>
      </c>
      <c r="P23" s="15" t="e">
        <f>Prosjektcontroller!P22</f>
        <v>#REF!</v>
      </c>
      <c r="Q23" s="587"/>
      <c r="R23" s="587"/>
    </row>
    <row r="24" spans="2:18" x14ac:dyDescent="0.25">
      <c r="B24" s="12" t="s">
        <v>276</v>
      </c>
      <c r="C24" s="13" t="e">
        <f>SUM(D24:P24)</f>
        <v>#REF!</v>
      </c>
      <c r="D24" s="13" t="e">
        <f>SUM(D18:D23)</f>
        <v>#REF!</v>
      </c>
      <c r="E24" s="13" t="e">
        <f t="shared" ref="E24:P24" si="9">SUM(E18:E23)</f>
        <v>#REF!</v>
      </c>
      <c r="F24" s="13" t="e">
        <f t="shared" si="9"/>
        <v>#REF!</v>
      </c>
      <c r="G24" s="13" t="e">
        <f t="shared" si="9"/>
        <v>#REF!</v>
      </c>
      <c r="H24" s="13" t="e">
        <f t="shared" si="9"/>
        <v>#REF!</v>
      </c>
      <c r="I24" s="13" t="e">
        <f t="shared" si="9"/>
        <v>#REF!</v>
      </c>
      <c r="J24" s="13" t="e">
        <f t="shared" si="9"/>
        <v>#REF!</v>
      </c>
      <c r="K24" s="13" t="e">
        <f t="shared" si="9"/>
        <v>#REF!</v>
      </c>
      <c r="L24" s="13" t="e">
        <f t="shared" si="9"/>
        <v>#REF!</v>
      </c>
      <c r="M24" s="13" t="e">
        <f t="shared" si="9"/>
        <v>#REF!</v>
      </c>
      <c r="N24" s="13" t="e">
        <f t="shared" si="9"/>
        <v>#REF!</v>
      </c>
      <c r="O24" s="13" t="e">
        <f t="shared" si="9"/>
        <v>#REF!</v>
      </c>
      <c r="P24" s="13" t="e">
        <f t="shared" si="9"/>
        <v>#REF!</v>
      </c>
      <c r="Q24" s="587"/>
      <c r="R24" s="587"/>
    </row>
    <row r="25" spans="2:18" x14ac:dyDescent="0.25">
      <c r="B25" s="12" t="s">
        <v>249</v>
      </c>
      <c r="C25" s="13" t="e">
        <f>C17+C24</f>
        <v>#REF!</v>
      </c>
      <c r="D25" s="13"/>
      <c r="E25" s="13"/>
      <c r="F25" s="13"/>
      <c r="G25" s="13"/>
      <c r="H25" s="13"/>
      <c r="I25" s="13"/>
      <c r="J25" s="13"/>
      <c r="K25" s="13"/>
      <c r="L25" s="13"/>
      <c r="M25" s="13"/>
      <c r="N25" s="13"/>
      <c r="O25" s="13"/>
      <c r="P25" s="13"/>
      <c r="Q25" s="587"/>
      <c r="R25" s="587"/>
    </row>
    <row r="26" spans="2:18" ht="6" customHeight="1" x14ac:dyDescent="0.25">
      <c r="B26" s="86"/>
      <c r="C26" s="86"/>
      <c r="D26" s="86"/>
      <c r="E26" s="86"/>
      <c r="F26" s="86"/>
      <c r="G26" s="86"/>
      <c r="H26" s="86"/>
      <c r="I26" s="86"/>
      <c r="J26" s="86"/>
      <c r="K26" s="587"/>
      <c r="L26" s="86"/>
      <c r="M26" s="86"/>
      <c r="N26" s="587"/>
      <c r="O26" s="587"/>
      <c r="P26" s="587"/>
      <c r="Q26" s="587"/>
      <c r="R26" s="587"/>
    </row>
    <row r="27" spans="2:18" ht="15" customHeight="1" x14ac:dyDescent="0.25">
      <c r="B27" s="587"/>
      <c r="C27" s="587"/>
      <c r="D27" s="224"/>
      <c r="E27" s="804"/>
      <c r="F27" s="804"/>
      <c r="G27" s="631"/>
      <c r="H27" s="631"/>
      <c r="I27" s="631"/>
      <c r="J27" s="631"/>
      <c r="K27" s="631"/>
      <c r="L27" s="631"/>
      <c r="M27" s="631"/>
      <c r="N27" s="587"/>
      <c r="O27" s="587"/>
      <c r="P27" s="587"/>
      <c r="Q27" s="587"/>
      <c r="R27" s="587"/>
    </row>
    <row r="28" spans="2:18" ht="15" customHeight="1" x14ac:dyDescent="0.25">
      <c r="B28" s="233"/>
      <c r="C28" s="233"/>
      <c r="D28" s="233"/>
      <c r="E28" s="233"/>
      <c r="F28" s="233"/>
      <c r="G28" s="233"/>
      <c r="H28" s="233"/>
      <c r="I28" s="233"/>
      <c r="J28" s="233"/>
      <c r="K28" s="233"/>
      <c r="L28" s="621"/>
      <c r="M28" s="621"/>
      <c r="N28" s="587"/>
      <c r="O28" s="587"/>
      <c r="P28" s="587"/>
      <c r="Q28" s="587"/>
      <c r="R28" s="587"/>
    </row>
    <row r="29" spans="2:18" x14ac:dyDescent="0.25">
      <c r="B29" s="233"/>
      <c r="C29" s="233"/>
      <c r="D29" s="233"/>
      <c r="E29" s="233"/>
      <c r="F29" s="233"/>
      <c r="G29" s="233"/>
      <c r="H29" s="233"/>
      <c r="I29" s="233"/>
      <c r="J29" s="233"/>
      <c r="K29" s="233"/>
      <c r="L29" s="587"/>
      <c r="M29" s="587"/>
      <c r="N29" s="587"/>
      <c r="O29" s="587"/>
      <c r="P29" s="587"/>
      <c r="Q29" s="587"/>
      <c r="R29" s="587"/>
    </row>
    <row r="30" spans="2:18" ht="36" customHeight="1" x14ac:dyDescent="0.25">
      <c r="B30" s="803"/>
      <c r="C30" s="803"/>
      <c r="D30" s="803"/>
      <c r="E30" s="233"/>
      <c r="F30" s="233"/>
      <c r="G30" s="233"/>
      <c r="H30" s="233"/>
      <c r="I30" s="233"/>
      <c r="J30" s="233"/>
      <c r="K30" s="233"/>
      <c r="L30" s="587"/>
      <c r="M30" s="587"/>
      <c r="N30" s="587"/>
      <c r="O30" s="587"/>
      <c r="P30" s="587"/>
      <c r="Q30" s="587"/>
      <c r="R30" s="587"/>
    </row>
    <row r="31" spans="2:18" x14ac:dyDescent="0.25">
      <c r="B31" s="233"/>
      <c r="C31" s="233"/>
      <c r="D31" s="233"/>
      <c r="E31" s="233"/>
      <c r="F31" s="233"/>
      <c r="G31" s="233"/>
      <c r="H31" s="233"/>
      <c r="I31" s="233"/>
      <c r="J31" s="233"/>
      <c r="K31" s="233"/>
      <c r="L31" s="587"/>
      <c r="M31" s="587"/>
      <c r="N31" s="587"/>
      <c r="O31" s="587"/>
      <c r="P31" s="587"/>
      <c r="Q31" s="587"/>
      <c r="R31" s="587"/>
    </row>
    <row r="32" spans="2:18" x14ac:dyDescent="0.25">
      <c r="B32" s="233"/>
      <c r="C32" s="233"/>
      <c r="D32" s="233"/>
      <c r="E32" s="233"/>
      <c r="F32" s="233"/>
      <c r="G32" s="233"/>
      <c r="H32" s="233"/>
      <c r="I32" s="233"/>
      <c r="J32" s="233"/>
      <c r="K32" s="233"/>
      <c r="L32" s="587"/>
      <c r="M32" s="587"/>
      <c r="N32" s="587"/>
      <c r="O32" s="587"/>
      <c r="P32" s="587"/>
      <c r="Q32" s="587"/>
      <c r="R32" s="587"/>
    </row>
    <row r="33" spans="2:18" x14ac:dyDescent="0.25">
      <c r="B33" s="233"/>
      <c r="C33" s="233"/>
      <c r="D33" s="233"/>
      <c r="E33" s="233"/>
      <c r="F33" s="233"/>
      <c r="G33" s="233"/>
      <c r="H33" s="233"/>
      <c r="I33" s="233"/>
      <c r="J33" s="233"/>
      <c r="K33" s="233"/>
      <c r="L33" s="587"/>
      <c r="M33" s="587"/>
    </row>
    <row r="34" spans="2:18" x14ac:dyDescent="0.25">
      <c r="B34" s="233"/>
      <c r="C34" s="233"/>
      <c r="D34" s="233"/>
      <c r="E34" s="233"/>
      <c r="F34" s="587" t="s">
        <v>277</v>
      </c>
      <c r="G34" s="233"/>
      <c r="H34" s="233"/>
      <c r="I34" s="233"/>
      <c r="J34" s="233"/>
      <c r="K34" s="233"/>
      <c r="L34" s="587"/>
      <c r="M34" s="587"/>
    </row>
    <row r="36" spans="2:18" x14ac:dyDescent="0.25">
      <c r="B36" s="587"/>
      <c r="C36" s="587"/>
      <c r="D36" s="587"/>
      <c r="E36" s="587"/>
      <c r="F36" s="587"/>
      <c r="G36" s="630"/>
      <c r="H36" s="587"/>
      <c r="I36" s="587"/>
      <c r="J36" s="587"/>
      <c r="K36" s="587"/>
      <c r="L36" s="587"/>
      <c r="M36" s="587"/>
      <c r="N36" s="587"/>
      <c r="O36" s="587"/>
      <c r="P36" s="587"/>
      <c r="Q36" s="587"/>
      <c r="R36" s="587"/>
    </row>
  </sheetData>
  <sheetProtection algorithmName="SHA-512" hashValue="JUpu1LcufOEQ5X1nQlJ/rYPiLjCxAYfr52VMAnIXBw6TbCACg71BVmV0e5kp6610VS1IW+Km1Yp3vKqw7Aj+Zg==" saltValue="+qXLi5hd8b7EF2aFeAYkTg==" spinCount="100000" sheet="1" formatCells="0" formatColumns="0" formatRows="0"/>
  <mergeCells count="2">
    <mergeCell ref="B30:D30"/>
    <mergeCell ref="E27:F27"/>
  </mergeCells>
  <conditionalFormatting sqref="N3">
    <cfRule type="expression" dxfId="34" priority="1" stopIfTrue="1">
      <formula>#REF!="NEI"</formula>
    </cfRule>
  </conditionalFormatting>
  <pageMargins left="0.7" right="0.7" top="0.75" bottom="0.75" header="0.3" footer="0.3"/>
  <pageSetup paperSize="9" scale="70"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pageSetUpPr fitToPage="1"/>
  </sheetPr>
  <dimension ref="B1:R34"/>
  <sheetViews>
    <sheetView showGridLines="0" zoomScaleNormal="100" workbookViewId="0">
      <selection activeCell="C15" sqref="C15"/>
    </sheetView>
  </sheetViews>
  <sheetFormatPr baseColWidth="10" defaultColWidth="9.140625" defaultRowHeight="15" x14ac:dyDescent="0.25"/>
  <cols>
    <col min="1" max="1" width="1.5703125" style="19" customWidth="1"/>
    <col min="2" max="2" width="32.7109375" style="19" customWidth="1"/>
    <col min="3" max="3" width="14" style="19" customWidth="1"/>
    <col min="4" max="13" width="13.140625" style="19" customWidth="1"/>
    <col min="14" max="14" width="10.28515625" bestFit="1" customWidth="1"/>
    <col min="19" max="16384" width="9.140625" style="19"/>
  </cols>
  <sheetData>
    <row r="1" spans="2:18" s="36" customFormat="1" x14ac:dyDescent="0.25">
      <c r="B1" s="24" t="s">
        <v>56</v>
      </c>
      <c r="C1" s="24" t="str">
        <f>IF(Registrering!B3="","",Registrering!B3)</f>
        <v/>
      </c>
      <c r="D1" s="24"/>
      <c r="E1" s="587"/>
      <c r="F1" s="587"/>
      <c r="G1" s="587"/>
      <c r="H1" s="587"/>
      <c r="I1" s="587"/>
      <c r="J1" s="39"/>
      <c r="K1" s="46"/>
      <c r="L1" s="38"/>
      <c r="M1" s="587"/>
      <c r="N1"/>
      <c r="O1"/>
      <c r="P1"/>
      <c r="Q1"/>
      <c r="R1"/>
    </row>
    <row r="2" spans="2:18" s="36" customFormat="1" x14ac:dyDescent="0.25">
      <c r="B2" s="45"/>
      <c r="C2" s="45"/>
      <c r="D2" s="37"/>
      <c r="E2" s="587"/>
      <c r="F2" s="587"/>
      <c r="G2" s="587"/>
      <c r="H2" s="587"/>
      <c r="I2" s="587"/>
      <c r="J2" s="39"/>
      <c r="K2" s="46"/>
      <c r="L2" s="38"/>
      <c r="M2" s="587"/>
      <c r="N2"/>
      <c r="O2"/>
      <c r="P2"/>
      <c r="Q2"/>
      <c r="R2"/>
    </row>
    <row r="3" spans="2:18" s="36" customFormat="1" x14ac:dyDescent="0.25">
      <c r="B3" s="223" t="s">
        <v>233</v>
      </c>
      <c r="C3" s="11" t="s">
        <v>84</v>
      </c>
      <c r="D3" s="223">
        <f>Budsjett!I3</f>
        <v>2025</v>
      </c>
      <c r="E3" s="232">
        <f>Budsjett!J3</f>
        <v>2026</v>
      </c>
      <c r="F3" s="232">
        <f>Budsjett!K3</f>
        <v>2027</v>
      </c>
      <c r="G3" s="232">
        <f>Budsjett!L3</f>
        <v>2028</v>
      </c>
      <c r="H3" s="232">
        <f>Budsjett!M3</f>
        <v>2029</v>
      </c>
      <c r="I3" s="223">
        <f>Budsjett!N3</f>
        <v>2030</v>
      </c>
      <c r="J3" s="223">
        <f>Budsjett!O3</f>
        <v>2031</v>
      </c>
      <c r="K3" s="223">
        <f>Budsjett!P3</f>
        <v>2032</v>
      </c>
      <c r="L3" s="223">
        <f>Budsjett!Q3</f>
        <v>2033</v>
      </c>
      <c r="M3" s="223">
        <f>Budsjett!R3</f>
        <v>2034</v>
      </c>
      <c r="N3"/>
      <c r="O3"/>
      <c r="P3"/>
      <c r="Q3"/>
      <c r="R3"/>
    </row>
    <row r="4" spans="2:18" s="36" customFormat="1" x14ac:dyDescent="0.25">
      <c r="B4" s="615" t="s">
        <v>68</v>
      </c>
      <c r="C4" s="369">
        <f>SUM(D4:M4)</f>
        <v>0</v>
      </c>
      <c r="D4" s="369">
        <f>Prosjektcontroller_FL!D5</f>
        <v>0</v>
      </c>
      <c r="E4" s="369">
        <f>Prosjektcontroller_FL!E5</f>
        <v>0</v>
      </c>
      <c r="F4" s="369">
        <f>Prosjektcontroller_FL!F5</f>
        <v>0</v>
      </c>
      <c r="G4" s="369">
        <f>Prosjektcontroller_FL!G5</f>
        <v>0</v>
      </c>
      <c r="H4" s="369">
        <f>Prosjektcontroller_FL!H5</f>
        <v>0</v>
      </c>
      <c r="I4" s="369">
        <f>Prosjektcontroller_FL!I5</f>
        <v>0</v>
      </c>
      <c r="J4" s="369">
        <f>Prosjektcontroller_FL!J5</f>
        <v>0</v>
      </c>
      <c r="K4" s="369">
        <f>Prosjektcontroller_FL!K5</f>
        <v>0</v>
      </c>
      <c r="L4" s="369">
        <f>Prosjektcontroller_FL!L5</f>
        <v>0</v>
      </c>
      <c r="M4" s="369">
        <f>Prosjektcontroller_FL!M5</f>
        <v>0</v>
      </c>
      <c r="N4"/>
      <c r="O4"/>
      <c r="P4"/>
      <c r="Q4"/>
      <c r="R4"/>
    </row>
    <row r="5" spans="2:18" s="36" customFormat="1" x14ac:dyDescent="0.25">
      <c r="B5" s="615" t="s">
        <v>234</v>
      </c>
      <c r="C5" s="369">
        <f t="shared" ref="C5:C8" si="0">SUM(D5:M5)</f>
        <v>0</v>
      </c>
      <c r="D5" s="369">
        <f>Prosjektcontroller_FL!D6</f>
        <v>0</v>
      </c>
      <c r="E5" s="369">
        <f>Prosjektcontroller_FL!E6</f>
        <v>0</v>
      </c>
      <c r="F5" s="369">
        <f>Prosjektcontroller_FL!F6</f>
        <v>0</v>
      </c>
      <c r="G5" s="369">
        <f>Prosjektcontroller_FL!G6</f>
        <v>0</v>
      </c>
      <c r="H5" s="369">
        <f>Prosjektcontroller_FL!H6</f>
        <v>0</v>
      </c>
      <c r="I5" s="369">
        <f>Prosjektcontroller_FL!I6</f>
        <v>0</v>
      </c>
      <c r="J5" s="369">
        <f>Prosjektcontroller_FL!J6</f>
        <v>0</v>
      </c>
      <c r="K5" s="369">
        <f>Prosjektcontroller_FL!K6</f>
        <v>0</v>
      </c>
      <c r="L5" s="369">
        <f>Prosjektcontroller_FL!L6</f>
        <v>0</v>
      </c>
      <c r="M5" s="369">
        <f>Prosjektcontroller_FL!M6</f>
        <v>0</v>
      </c>
      <c r="N5"/>
      <c r="O5"/>
      <c r="P5"/>
      <c r="Q5"/>
      <c r="R5"/>
    </row>
    <row r="6" spans="2:18" s="36" customFormat="1" x14ac:dyDescent="0.25">
      <c r="B6" s="615" t="s">
        <v>235</v>
      </c>
      <c r="C6" s="369">
        <f t="shared" si="0"/>
        <v>0</v>
      </c>
      <c r="D6" s="369">
        <f>Prosjektcontroller_FL!D7</f>
        <v>0</v>
      </c>
      <c r="E6" s="369">
        <f>Prosjektcontroller_FL!E7</f>
        <v>0</v>
      </c>
      <c r="F6" s="369">
        <f>Prosjektcontroller_FL!F7</f>
        <v>0</v>
      </c>
      <c r="G6" s="369">
        <f>Prosjektcontroller_FL!G7</f>
        <v>0</v>
      </c>
      <c r="H6" s="369">
        <f>Prosjektcontroller_FL!H7</f>
        <v>0</v>
      </c>
      <c r="I6" s="369">
        <f>Prosjektcontroller_FL!I7</f>
        <v>0</v>
      </c>
      <c r="J6" s="369">
        <f>Prosjektcontroller_FL!J7</f>
        <v>0</v>
      </c>
      <c r="K6" s="369">
        <f>Prosjektcontroller_FL!K7</f>
        <v>0</v>
      </c>
      <c r="L6" s="369">
        <f>Prosjektcontroller_FL!L7</f>
        <v>0</v>
      </c>
      <c r="M6" s="369">
        <f>Prosjektcontroller_FL!M7</f>
        <v>0</v>
      </c>
      <c r="N6"/>
      <c r="O6"/>
      <c r="P6"/>
      <c r="Q6"/>
      <c r="R6"/>
    </row>
    <row r="7" spans="2:18" s="36" customFormat="1" x14ac:dyDescent="0.25">
      <c r="B7" s="322" t="s">
        <v>95</v>
      </c>
      <c r="C7" s="369">
        <f t="shared" si="0"/>
        <v>0</v>
      </c>
      <c r="D7" s="369">
        <f>Prosjektcontroller_FL!D8</f>
        <v>0</v>
      </c>
      <c r="E7" s="369">
        <f>Prosjektcontroller_FL!E8</f>
        <v>0</v>
      </c>
      <c r="F7" s="369">
        <f>Prosjektcontroller_FL!F8</f>
        <v>0</v>
      </c>
      <c r="G7" s="369">
        <f>Prosjektcontroller_FL!G8</f>
        <v>0</v>
      </c>
      <c r="H7" s="369">
        <f>Prosjektcontroller_FL!H8</f>
        <v>0</v>
      </c>
      <c r="I7" s="369">
        <f>Prosjektcontroller_FL!I8</f>
        <v>0</v>
      </c>
      <c r="J7" s="369">
        <f>Prosjektcontroller_FL!J8</f>
        <v>0</v>
      </c>
      <c r="K7" s="369">
        <f>Prosjektcontroller_FL!K8</f>
        <v>0</v>
      </c>
      <c r="L7" s="369">
        <f>Prosjektcontroller_FL!L8</f>
        <v>0</v>
      </c>
      <c r="M7" s="369">
        <f>Prosjektcontroller_FL!M8</f>
        <v>0</v>
      </c>
      <c r="N7"/>
      <c r="O7"/>
      <c r="P7"/>
      <c r="Q7"/>
      <c r="R7"/>
    </row>
    <row r="8" spans="2:18" s="36" customFormat="1" x14ac:dyDescent="0.25">
      <c r="B8" s="415" t="s">
        <v>236</v>
      </c>
      <c r="C8" s="416">
        <f t="shared" si="0"/>
        <v>0</v>
      </c>
      <c r="D8" s="416">
        <f>SUM(D4:D7)</f>
        <v>0</v>
      </c>
      <c r="E8" s="416">
        <f>SUM(E4:E7)</f>
        <v>0</v>
      </c>
      <c r="F8" s="416">
        <f t="shared" ref="F8:M8" si="1">SUM(F4:F7)</f>
        <v>0</v>
      </c>
      <c r="G8" s="416">
        <f t="shared" si="1"/>
        <v>0</v>
      </c>
      <c r="H8" s="416">
        <f t="shared" si="1"/>
        <v>0</v>
      </c>
      <c r="I8" s="416">
        <f t="shared" si="1"/>
        <v>0</v>
      </c>
      <c r="J8" s="416">
        <f t="shared" si="1"/>
        <v>0</v>
      </c>
      <c r="K8" s="416">
        <f t="shared" si="1"/>
        <v>0</v>
      </c>
      <c r="L8" s="416">
        <f t="shared" si="1"/>
        <v>0</v>
      </c>
      <c r="M8" s="416">
        <f t="shared" si="1"/>
        <v>0</v>
      </c>
      <c r="N8"/>
      <c r="O8"/>
      <c r="P8"/>
      <c r="Q8"/>
      <c r="R8"/>
    </row>
    <row r="9" spans="2:18" x14ac:dyDescent="0.25">
      <c r="B9" s="587"/>
      <c r="C9" s="587"/>
      <c r="D9" s="33"/>
      <c r="E9" s="587"/>
      <c r="F9" s="587"/>
      <c r="G9" s="587"/>
      <c r="H9" s="587"/>
      <c r="I9" s="587"/>
      <c r="J9" s="587"/>
      <c r="K9" s="587"/>
      <c r="L9" s="587"/>
      <c r="M9" s="587"/>
    </row>
    <row r="10" spans="2:18" x14ac:dyDescent="0.25">
      <c r="B10" s="223" t="s">
        <v>273</v>
      </c>
      <c r="C10" s="11" t="str">
        <f>C3</f>
        <v>Totalt</v>
      </c>
      <c r="D10" s="11">
        <f t="shared" ref="D10:M10" si="2">D3</f>
        <v>2025</v>
      </c>
      <c r="E10" s="11">
        <f t="shared" si="2"/>
        <v>2026</v>
      </c>
      <c r="F10" s="11">
        <f t="shared" si="2"/>
        <v>2027</v>
      </c>
      <c r="G10" s="11">
        <f t="shared" si="2"/>
        <v>2028</v>
      </c>
      <c r="H10" s="11">
        <f t="shared" si="2"/>
        <v>2029</v>
      </c>
      <c r="I10" s="11">
        <f t="shared" si="2"/>
        <v>2030</v>
      </c>
      <c r="J10" s="11">
        <f t="shared" si="2"/>
        <v>2031</v>
      </c>
      <c r="K10" s="11">
        <f t="shared" si="2"/>
        <v>2032</v>
      </c>
      <c r="L10" s="11">
        <f t="shared" si="2"/>
        <v>2033</v>
      </c>
      <c r="M10" s="11">
        <f t="shared" si="2"/>
        <v>2034</v>
      </c>
    </row>
    <row r="11" spans="2:18" x14ac:dyDescent="0.25">
      <c r="B11" s="85" t="s">
        <v>274</v>
      </c>
      <c r="C11" s="14"/>
      <c r="D11" s="14"/>
      <c r="E11" s="14"/>
      <c r="F11" s="14"/>
      <c r="G11" s="14"/>
      <c r="H11" s="14"/>
      <c r="I11" s="14"/>
      <c r="J11" s="14"/>
      <c r="K11" s="14"/>
      <c r="L11" s="14"/>
      <c r="M11" s="14"/>
    </row>
    <row r="12" spans="2:18" x14ac:dyDescent="0.25">
      <c r="B12" s="615" t="s">
        <v>69</v>
      </c>
      <c r="C12" s="14">
        <f>SUM(D12:M12)</f>
        <v>0</v>
      </c>
      <c r="D12" s="15">
        <f>Budsjett_FL!K74/2</f>
        <v>0</v>
      </c>
      <c r="E12" s="15">
        <f>Budsjett_FL!L74/2</f>
        <v>0</v>
      </c>
      <c r="F12" s="15">
        <f>Budsjett_FL!M74/2</f>
        <v>0</v>
      </c>
      <c r="G12" s="15">
        <f>Budsjett_FL!N74/2</f>
        <v>0</v>
      </c>
      <c r="H12" s="15">
        <f>Budsjett_FL!O74/2</f>
        <v>0</v>
      </c>
      <c r="I12" s="15">
        <f>Budsjett_FL!P74/2</f>
        <v>0</v>
      </c>
      <c r="J12" s="15">
        <f>Budsjett_FL!Q74/2</f>
        <v>0</v>
      </c>
      <c r="K12" s="15">
        <f>Budsjett_FL!R74/2</f>
        <v>0</v>
      </c>
      <c r="L12" s="15">
        <f>Budsjett_FL!S74/2</f>
        <v>0</v>
      </c>
      <c r="M12" s="15">
        <f>Budsjett_FL!T74/2</f>
        <v>0</v>
      </c>
    </row>
    <row r="13" spans="2:18" x14ac:dyDescent="0.25">
      <c r="B13" s="615" t="s">
        <v>240</v>
      </c>
      <c r="C13" s="14">
        <f>SUM(D13:M13)</f>
        <v>0</v>
      </c>
      <c r="D13" s="15">
        <f>Prosjektcontroller_FL!D14</f>
        <v>0</v>
      </c>
      <c r="E13" s="15">
        <f>Prosjektcontroller_FL!E14</f>
        <v>0</v>
      </c>
      <c r="F13" s="15">
        <f>Prosjektcontroller_FL!F14</f>
        <v>0</v>
      </c>
      <c r="G13" s="15">
        <f>Prosjektcontroller_FL!G14</f>
        <v>0</v>
      </c>
      <c r="H13" s="15">
        <f>Prosjektcontroller_FL!H14</f>
        <v>0</v>
      </c>
      <c r="I13" s="15">
        <f>Prosjektcontroller_FL!I14</f>
        <v>0</v>
      </c>
      <c r="J13" s="15">
        <f>Prosjektcontroller_FL!J14</f>
        <v>0</v>
      </c>
      <c r="K13" s="15">
        <f>Prosjektcontroller_FL!K14</f>
        <v>0</v>
      </c>
      <c r="L13" s="15">
        <f>Prosjektcontroller_FL!L14</f>
        <v>0</v>
      </c>
      <c r="M13" s="15">
        <f>Prosjektcontroller_FL!M14</f>
        <v>0</v>
      </c>
    </row>
    <row r="14" spans="2:18" x14ac:dyDescent="0.25">
      <c r="B14" s="12" t="s">
        <v>275</v>
      </c>
      <c r="C14" s="13">
        <f>SUM(D14:M14)</f>
        <v>0</v>
      </c>
      <c r="D14" s="13">
        <f t="shared" ref="D14:M14" si="3">SUM(D12:D13)</f>
        <v>0</v>
      </c>
      <c r="E14" s="13">
        <f t="shared" si="3"/>
        <v>0</v>
      </c>
      <c r="F14" s="13">
        <f t="shared" si="3"/>
        <v>0</v>
      </c>
      <c r="G14" s="13">
        <f t="shared" si="3"/>
        <v>0</v>
      </c>
      <c r="H14" s="13">
        <f t="shared" si="3"/>
        <v>0</v>
      </c>
      <c r="I14" s="13">
        <f t="shared" si="3"/>
        <v>0</v>
      </c>
      <c r="J14" s="13">
        <f t="shared" si="3"/>
        <v>0</v>
      </c>
      <c r="K14" s="13">
        <f t="shared" si="3"/>
        <v>0</v>
      </c>
      <c r="L14" s="13">
        <f t="shared" si="3"/>
        <v>0</v>
      </c>
      <c r="M14" s="13">
        <f t="shared" si="3"/>
        <v>0</v>
      </c>
    </row>
    <row r="15" spans="2:18" x14ac:dyDescent="0.25">
      <c r="B15" s="615" t="s">
        <v>242</v>
      </c>
      <c r="C15" s="14">
        <f t="shared" ref="C15:C20" si="4">SUM(D15:M15)</f>
        <v>0</v>
      </c>
      <c r="D15" s="15">
        <f>Prosjektcontroller_FL!D16</f>
        <v>0</v>
      </c>
      <c r="E15" s="15">
        <f>Prosjektcontroller_FL!E16</f>
        <v>0</v>
      </c>
      <c r="F15" s="15">
        <f>Prosjektcontroller_FL!F16</f>
        <v>0</v>
      </c>
      <c r="G15" s="15">
        <f>Prosjektcontroller_FL!G16</f>
        <v>0</v>
      </c>
      <c r="H15" s="15">
        <f>Prosjektcontroller_FL!H16</f>
        <v>0</v>
      </c>
      <c r="I15" s="15">
        <f>Prosjektcontroller_FL!I16</f>
        <v>0</v>
      </c>
      <c r="J15" s="15">
        <f>Prosjektcontroller_FL!J16</f>
        <v>0</v>
      </c>
      <c r="K15" s="15">
        <f>Prosjektcontroller_FL!K16</f>
        <v>0</v>
      </c>
      <c r="L15" s="15">
        <f>Prosjektcontroller_FL!L16</f>
        <v>0</v>
      </c>
      <c r="M15" s="15">
        <f>Prosjektcontroller_FL!M16</f>
        <v>0</v>
      </c>
    </row>
    <row r="16" spans="2:18" x14ac:dyDescent="0.25">
      <c r="B16" s="615" t="s">
        <v>234</v>
      </c>
      <c r="C16" s="14">
        <f t="shared" si="4"/>
        <v>0</v>
      </c>
      <c r="D16" s="15"/>
      <c r="E16" s="15"/>
      <c r="F16" s="15"/>
      <c r="G16" s="15"/>
      <c r="H16" s="15"/>
      <c r="I16" s="15"/>
      <c r="J16" s="15"/>
      <c r="K16" s="15"/>
      <c r="L16" s="15"/>
      <c r="M16" s="15"/>
    </row>
    <row r="17" spans="2:18" x14ac:dyDescent="0.25">
      <c r="B17" s="615" t="s">
        <v>266</v>
      </c>
      <c r="C17" s="14">
        <f t="shared" si="4"/>
        <v>0</v>
      </c>
      <c r="D17" s="15">
        <f>Prosjektcontroller_FL!D18</f>
        <v>0</v>
      </c>
      <c r="E17" s="15">
        <f>Prosjektcontroller_FL!E18</f>
        <v>0</v>
      </c>
      <c r="F17" s="15">
        <f>Prosjektcontroller_FL!F18</f>
        <v>0</v>
      </c>
      <c r="G17" s="15">
        <f>Prosjektcontroller_FL!G18</f>
        <v>0</v>
      </c>
      <c r="H17" s="15">
        <f>Prosjektcontroller_FL!H18</f>
        <v>0</v>
      </c>
      <c r="I17" s="15">
        <f>Prosjektcontroller_FL!I18</f>
        <v>0</v>
      </c>
      <c r="J17" s="15">
        <f>Prosjektcontroller_FL!J18</f>
        <v>0</v>
      </c>
      <c r="K17" s="15">
        <f>Prosjektcontroller_FL!K18</f>
        <v>0</v>
      </c>
      <c r="L17" s="15">
        <f>Prosjektcontroller_FL!L18</f>
        <v>0</v>
      </c>
      <c r="M17" s="15">
        <f>Prosjektcontroller_FL!M18</f>
        <v>0</v>
      </c>
      <c r="N17" s="587"/>
      <c r="O17" s="587"/>
      <c r="P17" s="587"/>
      <c r="Q17" s="587"/>
      <c r="R17" s="587"/>
    </row>
    <row r="18" spans="2:18" x14ac:dyDescent="0.25">
      <c r="B18" s="615" t="s">
        <v>267</v>
      </c>
      <c r="C18" s="14">
        <f t="shared" si="4"/>
        <v>0</v>
      </c>
      <c r="D18" s="15">
        <f>Prosjektcontroller_FL!D19</f>
        <v>0</v>
      </c>
      <c r="E18" s="15">
        <f>Prosjektcontroller_FL!E19</f>
        <v>0</v>
      </c>
      <c r="F18" s="15">
        <f>Prosjektcontroller_FL!F19</f>
        <v>0</v>
      </c>
      <c r="G18" s="15">
        <f>Prosjektcontroller_FL!G19</f>
        <v>0</v>
      </c>
      <c r="H18" s="15">
        <f>Prosjektcontroller_FL!H19</f>
        <v>0</v>
      </c>
      <c r="I18" s="15">
        <f>Prosjektcontroller_FL!I19</f>
        <v>0</v>
      </c>
      <c r="J18" s="15">
        <f>Prosjektcontroller_FL!J19</f>
        <v>0</v>
      </c>
      <c r="K18" s="15">
        <f>Prosjektcontroller_FL!K19</f>
        <v>0</v>
      </c>
      <c r="L18" s="15">
        <f>Prosjektcontroller_FL!L19</f>
        <v>0</v>
      </c>
      <c r="M18" s="15">
        <f>Prosjektcontroller_FL!M19</f>
        <v>0</v>
      </c>
      <c r="N18" s="587"/>
      <c r="O18" s="587"/>
      <c r="P18" s="587"/>
      <c r="Q18" s="587"/>
      <c r="R18" s="587"/>
    </row>
    <row r="19" spans="2:18" x14ac:dyDescent="0.25">
      <c r="B19" s="615" t="s">
        <v>246</v>
      </c>
      <c r="C19" s="14">
        <f t="shared" si="4"/>
        <v>0</v>
      </c>
      <c r="D19" s="15">
        <f>SUMIF(Budsjett_FL!$B$4:$B$179,"Generelle driftsmidler",Budsjett_FL!K4:K179)+SUMIF(Budsjett_FL!$B$4:$B$179,"Lab./feltundersøkelser",Budsjett_FL!K4:K179)+SUMIF(Budsjett_FL!$B$4:$B$179,"Reiser/konferanser/mv.",Budsjett_FL!K4:K179)+SUMIF(Budsjett_FL!$B$4:$B$179,"Andre driftskostnader",Budsjett_FL!K4:K179)+SUMIF(Budsjett_FL!$B$4:$B$179,"Innkjøp av FoU-tjenester",Budsjett_FL!K4:K179)+Budsjett_FL!AR52</f>
        <v>0</v>
      </c>
      <c r="E19" s="15">
        <f>SUMIF(Budsjett_FL!$B$4:$B$179,"Generelle driftsmidler",Budsjett_FL!L4:L179)+SUMIF(Budsjett_FL!$B$4:$B$179,"Lab./feltundersøkelser",Budsjett_FL!L4:L179)+SUMIF(Budsjett_FL!$B$4:$B$179,"Reiser/konferanser/mv.",Budsjett_FL!L4:L179)+SUMIF(Budsjett_FL!$B$4:$B$179,"Andre driftskostnader",Budsjett_FL!L4:L179)+SUMIF(Budsjett_FL!$B$4:$B$179,"Innkjøp av FoU-tjenester",Budsjett_FL!L4:L179)+Budsjett_FL!AS52</f>
        <v>0</v>
      </c>
      <c r="F19" s="15">
        <f>SUMIF(Budsjett_FL!$B$4:$B$179,"Generelle driftsmidler",Budsjett_FL!M4:M179)+SUMIF(Budsjett_FL!$B$4:$B$179,"Lab./feltundersøkelser",Budsjett_FL!M4:M179)+SUMIF(Budsjett_FL!$B$4:$B$179,"Reiser/konferanser/mv.",Budsjett_FL!M4:M179)+SUMIF(Budsjett_FL!$B$4:$B$179,"Andre driftskostnader",Budsjett_FL!M4:M179)+SUMIF(Budsjett_FL!$B$4:$B$179,"Innkjøp av FoU-tjenester",Budsjett_FL!M4:M179)+Budsjett_FL!AT52</f>
        <v>0</v>
      </c>
      <c r="G19" s="15">
        <f>SUMIF(Budsjett_FL!$B$4:$B$179,"Generelle driftsmidler",Budsjett_FL!N4:N179)+SUMIF(Budsjett_FL!$B$4:$B$179,"Lab./feltundersøkelser",Budsjett_FL!N4:N179)+SUMIF(Budsjett_FL!$B$4:$B$179,"Reiser/konferanser/mv.",Budsjett_FL!N4:N179)+SUMIF(Budsjett_FL!$B$4:$B$179,"Andre driftskostnader",Budsjett_FL!N4:N179)+SUMIF(Budsjett_FL!$B$4:$B$179,"Innkjøp av FoU-tjenester",Budsjett_FL!N4:N179)+Budsjett_FL!AU52</f>
        <v>0</v>
      </c>
      <c r="H19" s="15">
        <f>SUMIF(Budsjett_FL!$B$4:$B$179,"Generelle driftsmidler",Budsjett_FL!O4:O179)+SUMIF(Budsjett_FL!$B$4:$B$179,"Lab./feltundersøkelser",Budsjett_FL!O4:O179)+SUMIF(Budsjett_FL!$B$4:$B$179,"Reiser/konferanser/mv.",Budsjett_FL!O4:O179)+SUMIF(Budsjett_FL!$B$4:$B$179,"Andre driftskostnader",Budsjett_FL!O4:O179)+SUMIF(Budsjett_FL!$B$4:$B$179,"Innkjøp av FoU-tjenester",Budsjett_FL!O4:O179)+Budsjett_FL!AV52</f>
        <v>0</v>
      </c>
      <c r="I19" s="15">
        <f>SUMIF(Budsjett_FL!$B$4:$B$179,"Generelle driftsmidler",Budsjett_FL!P4:P179)+SUMIF(Budsjett_FL!$B$4:$B$179,"Lab./feltundersøkelser",Budsjett_FL!P4:P179)+SUMIF(Budsjett_FL!$B$4:$B$179,"Reiser/konferanser/mv.",Budsjett_FL!P4:P179)+SUMIF(Budsjett_FL!$B$4:$B$179,"Andre driftskostnader",Budsjett_FL!P4:P179)+SUMIF(Budsjett_FL!$B$4:$B$179,"Innkjøp av FoU-tjenester",Budsjett_FL!P4:P179)+Budsjett_FL!AW52</f>
        <v>0</v>
      </c>
      <c r="J19" s="15">
        <f>SUMIF(Budsjett_FL!$B$4:$B$179,"Generelle driftsmidler",Budsjett_FL!Q4:Q179)+SUMIF(Budsjett_FL!$B$4:$B$179,"Lab./feltundersøkelser",Budsjett_FL!Q4:Q179)+SUMIF(Budsjett_FL!$B$4:$B$179,"Reiser/konferanser/mv.",Budsjett_FL!Q4:Q179)+SUMIF(Budsjett_FL!$B$4:$B$179,"Andre driftskostnader",Budsjett_FL!Q4:Q179)+SUMIF(Budsjett_FL!$B$4:$B$179,"Innkjøp av FoU-tjenester",Budsjett_FL!Q4:Q179)+Budsjett_FL!AX52</f>
        <v>0</v>
      </c>
      <c r="K19" s="15">
        <f>SUMIF(Budsjett_FL!$B$4:$B$179,"Generelle driftsmidler",Budsjett_FL!R4:R179)+SUMIF(Budsjett_FL!$B$4:$B$179,"Lab./feltundersøkelser",Budsjett_FL!R4:R179)+SUMIF(Budsjett_FL!$B$4:$B$179,"Reiser/konferanser/mv.",Budsjett_FL!R4:R179)+SUMIF(Budsjett_FL!$B$4:$B$179,"Andre driftskostnader",Budsjett_FL!R4:R179)+SUMIF(Budsjett_FL!$B$4:$B$179,"Innkjøp av FoU-tjenester",Budsjett_FL!R4:R179)+Budsjett_FL!AY52</f>
        <v>0</v>
      </c>
      <c r="L19" s="15">
        <f>SUMIF(Budsjett_FL!$B$4:$B$179,"Generelle driftsmidler",Budsjett_FL!S4:S179)+SUMIF(Budsjett_FL!$B$4:$B$179,"Lab./feltundersøkelser",Budsjett_FL!S4:S179)+SUMIF(Budsjett_FL!$B$4:$B$179,"Reiser/konferanser/mv.",Budsjett_FL!S4:S179)+SUMIF(Budsjett_FL!$B$4:$B$179,"Andre driftskostnader",Budsjett_FL!S4:S179)+SUMIF(Budsjett_FL!$B$4:$B$179,"Innkjøp av FoU-tjenester",Budsjett_FL!S4:S179)+Budsjett_FL!AZ52</f>
        <v>0</v>
      </c>
      <c r="M19" s="15">
        <f>SUMIF(Budsjett_FL!$B$4:$B$179,"Generelle driftsmidler",Budsjett_FL!T4:T179)+SUMIF(Budsjett_FL!$B$4:$B$179,"Lab./feltundersøkelser",Budsjett_FL!T4:T179)+SUMIF(Budsjett_FL!$B$4:$B$179,"Reiser/konferanser/mv.",Budsjett_FL!T4:T179)+SUMIF(Budsjett_FL!$B$4:$B$179,"Andre driftskostnader",Budsjett_FL!T4:T179)+SUMIF(Budsjett_FL!$B$4:$B$179,"Innkjøp av FoU-tjenester",Budsjett_FL!T4:T179)+Budsjett_FL!BA52</f>
        <v>0</v>
      </c>
      <c r="N19" s="587"/>
      <c r="O19" s="587"/>
      <c r="P19" s="587"/>
      <c r="Q19" s="587"/>
      <c r="R19" s="587"/>
    </row>
    <row r="20" spans="2:18" x14ac:dyDescent="0.25">
      <c r="B20" s="616" t="s">
        <v>278</v>
      </c>
      <c r="C20" s="14">
        <f t="shared" si="4"/>
        <v>0</v>
      </c>
      <c r="D20" s="15">
        <f>Prosjektcontroller_FL!D29</f>
        <v>0</v>
      </c>
      <c r="E20" s="15">
        <f>Prosjektcontroller_FL!E29</f>
        <v>0</v>
      </c>
      <c r="F20" s="15">
        <f>Prosjektcontroller_FL!F29</f>
        <v>0</v>
      </c>
      <c r="G20" s="15">
        <f>Prosjektcontroller_FL!G29</f>
        <v>0</v>
      </c>
      <c r="H20" s="15">
        <f>Prosjektcontroller_FL!H29</f>
        <v>0</v>
      </c>
      <c r="I20" s="15">
        <f>Prosjektcontroller_FL!I29</f>
        <v>0</v>
      </c>
      <c r="J20" s="15">
        <f>Prosjektcontroller_FL!J29</f>
        <v>0</v>
      </c>
      <c r="K20" s="15">
        <f>Prosjektcontroller_FL!K29</f>
        <v>0</v>
      </c>
      <c r="L20" s="15">
        <f>Prosjektcontroller_FL!L29</f>
        <v>0</v>
      </c>
      <c r="M20" s="15">
        <f>Prosjektcontroller_FL!M29</f>
        <v>0</v>
      </c>
      <c r="N20" s="587"/>
      <c r="O20" s="587"/>
      <c r="P20" s="587"/>
      <c r="Q20" s="587"/>
      <c r="R20" s="587"/>
    </row>
    <row r="21" spans="2:18" x14ac:dyDescent="0.25">
      <c r="B21" s="12" t="s">
        <v>276</v>
      </c>
      <c r="C21" s="13">
        <f>SUM(D21:M21)</f>
        <v>0</v>
      </c>
      <c r="D21" s="13">
        <f>SUM(D15:D20)</f>
        <v>0</v>
      </c>
      <c r="E21" s="13">
        <f t="shared" ref="E21:M21" si="5">SUM(E15:E20)</f>
        <v>0</v>
      </c>
      <c r="F21" s="13">
        <f t="shared" si="5"/>
        <v>0</v>
      </c>
      <c r="G21" s="13">
        <f t="shared" si="5"/>
        <v>0</v>
      </c>
      <c r="H21" s="13">
        <f t="shared" si="5"/>
        <v>0</v>
      </c>
      <c r="I21" s="13">
        <f t="shared" si="5"/>
        <v>0</v>
      </c>
      <c r="J21" s="13">
        <f t="shared" si="5"/>
        <v>0</v>
      </c>
      <c r="K21" s="13">
        <f t="shared" si="5"/>
        <v>0</v>
      </c>
      <c r="L21" s="13">
        <f t="shared" si="5"/>
        <v>0</v>
      </c>
      <c r="M21" s="13">
        <f t="shared" si="5"/>
        <v>0</v>
      </c>
      <c r="N21" s="587"/>
      <c r="O21" s="587"/>
      <c r="P21" s="587"/>
      <c r="Q21" s="587"/>
      <c r="R21" s="587"/>
    </row>
    <row r="22" spans="2:18" x14ac:dyDescent="0.25">
      <c r="B22" s="86"/>
      <c r="C22" s="86"/>
      <c r="D22" s="86"/>
      <c r="E22" s="86"/>
      <c r="F22" s="86"/>
      <c r="G22" s="86"/>
      <c r="H22" s="86"/>
      <c r="I22" s="86"/>
      <c r="J22" s="86"/>
      <c r="K22" s="587"/>
      <c r="L22" s="86"/>
      <c r="M22" s="86"/>
      <c r="N22" s="587"/>
      <c r="O22" s="587"/>
      <c r="P22" s="587"/>
      <c r="Q22" s="587"/>
      <c r="R22" s="587"/>
    </row>
    <row r="23" spans="2:18" ht="15" customHeight="1" x14ac:dyDescent="0.25">
      <c r="B23" s="233"/>
      <c r="C23" s="233"/>
      <c r="D23" s="587"/>
      <c r="E23" s="804"/>
      <c r="F23" s="804"/>
      <c r="G23" s="631"/>
      <c r="H23" s="631"/>
      <c r="I23" s="631"/>
      <c r="J23" s="631"/>
      <c r="K23" s="631"/>
      <c r="L23" s="631"/>
      <c r="M23" s="631"/>
      <c r="N23" s="587"/>
      <c r="O23" s="587"/>
      <c r="P23" s="587"/>
      <c r="Q23" s="587"/>
      <c r="R23" s="587"/>
    </row>
    <row r="24" spans="2:18" x14ac:dyDescent="0.25">
      <c r="B24" s="233"/>
      <c r="C24" s="233"/>
      <c r="D24" s="224"/>
      <c r="E24" s="804"/>
      <c r="F24" s="804"/>
      <c r="G24" s="631"/>
      <c r="H24" s="631"/>
      <c r="I24" s="631"/>
      <c r="J24" s="631"/>
      <c r="K24" s="631"/>
      <c r="L24" s="631"/>
      <c r="M24" s="631"/>
      <c r="N24" s="587"/>
      <c r="O24" s="587"/>
      <c r="P24" s="587"/>
      <c r="Q24" s="587"/>
      <c r="R24" s="587"/>
    </row>
    <row r="25" spans="2:18" ht="15" customHeight="1" x14ac:dyDescent="0.25">
      <c r="B25" s="233"/>
      <c r="C25" s="233"/>
      <c r="D25" s="224"/>
      <c r="E25" s="804"/>
      <c r="F25" s="804"/>
      <c r="G25" s="631"/>
      <c r="H25" s="631"/>
      <c r="I25" s="631"/>
      <c r="J25" s="631"/>
      <c r="K25" s="631"/>
      <c r="L25" s="631"/>
      <c r="M25" s="631"/>
      <c r="N25" s="587"/>
      <c r="O25" s="587"/>
      <c r="P25" s="587"/>
      <c r="Q25" s="587"/>
      <c r="R25" s="587"/>
    </row>
    <row r="26" spans="2:18" ht="15" customHeight="1" x14ac:dyDescent="0.25">
      <c r="B26" s="233"/>
      <c r="C26" s="233"/>
      <c r="D26" s="233"/>
      <c r="E26" s="233"/>
      <c r="F26" s="233"/>
      <c r="G26" s="233"/>
      <c r="H26" s="233"/>
      <c r="I26" s="233"/>
      <c r="J26" s="233"/>
      <c r="K26" s="233"/>
      <c r="L26" s="621"/>
      <c r="M26" s="621"/>
      <c r="N26" s="587"/>
      <c r="O26" s="587"/>
      <c r="P26" s="587"/>
      <c r="Q26" s="587"/>
      <c r="R26" s="587"/>
    </row>
    <row r="27" spans="2:18" x14ac:dyDescent="0.25">
      <c r="B27" s="233"/>
      <c r="C27" s="233"/>
      <c r="D27" s="233"/>
      <c r="E27" s="233"/>
      <c r="F27" s="233"/>
      <c r="G27" s="233"/>
      <c r="H27" s="233"/>
      <c r="I27" s="233"/>
      <c r="J27" s="233"/>
      <c r="K27" s="233"/>
      <c r="L27" s="587"/>
      <c r="M27" s="587"/>
      <c r="N27" s="587"/>
      <c r="O27" s="587"/>
      <c r="P27" s="587"/>
      <c r="Q27" s="587"/>
      <c r="R27" s="587"/>
    </row>
    <row r="28" spans="2:18" ht="36" customHeight="1" x14ac:dyDescent="0.25">
      <c r="B28" s="803"/>
      <c r="C28" s="803"/>
      <c r="D28" s="803"/>
      <c r="E28" s="233"/>
      <c r="F28" s="233"/>
      <c r="G28" s="233"/>
      <c r="H28" s="233"/>
      <c r="I28" s="233"/>
      <c r="J28" s="233"/>
      <c r="K28" s="233"/>
      <c r="L28" s="587"/>
      <c r="M28" s="587"/>
      <c r="N28" s="587"/>
      <c r="O28" s="587"/>
      <c r="P28" s="587"/>
      <c r="Q28" s="587"/>
      <c r="R28" s="587"/>
    </row>
    <row r="29" spans="2:18" x14ac:dyDescent="0.25">
      <c r="B29" s="233"/>
      <c r="C29" s="233"/>
      <c r="D29" s="233"/>
      <c r="E29" s="233"/>
      <c r="F29" s="233"/>
      <c r="G29" s="233"/>
      <c r="H29" s="233"/>
      <c r="I29" s="233"/>
      <c r="J29" s="233"/>
      <c r="K29" s="233"/>
      <c r="L29" s="587"/>
      <c r="M29" s="587"/>
      <c r="N29" s="587"/>
      <c r="O29" s="587"/>
      <c r="P29" s="587"/>
      <c r="Q29" s="587"/>
      <c r="R29" s="587"/>
    </row>
    <row r="30" spans="2:18" x14ac:dyDescent="0.25">
      <c r="B30" s="233"/>
      <c r="C30" s="233"/>
      <c r="D30" s="233"/>
      <c r="E30" s="233"/>
      <c r="F30" s="233"/>
      <c r="G30" s="233"/>
      <c r="H30" s="233"/>
      <c r="I30" s="233"/>
      <c r="J30" s="233"/>
      <c r="K30" s="233"/>
      <c r="L30" s="587"/>
      <c r="M30" s="587"/>
      <c r="N30" s="587"/>
      <c r="O30" s="587"/>
      <c r="P30" s="587"/>
      <c r="Q30" s="587"/>
      <c r="R30" s="587"/>
    </row>
    <row r="31" spans="2:18" x14ac:dyDescent="0.25">
      <c r="B31" s="233"/>
      <c r="C31" s="233"/>
      <c r="D31" s="233"/>
      <c r="E31" s="233"/>
      <c r="F31" s="233"/>
      <c r="G31" s="233"/>
      <c r="H31" s="233"/>
      <c r="I31" s="233"/>
      <c r="J31" s="233"/>
      <c r="K31" s="233"/>
      <c r="L31" s="587"/>
      <c r="M31" s="587"/>
    </row>
    <row r="32" spans="2:18" x14ac:dyDescent="0.25">
      <c r="B32" s="233"/>
      <c r="C32" s="233"/>
      <c r="D32" s="233"/>
      <c r="E32" s="233"/>
      <c r="F32" s="233"/>
      <c r="G32" s="233"/>
      <c r="H32" s="233"/>
      <c r="I32" s="233"/>
      <c r="J32" s="233"/>
      <c r="K32" s="233"/>
      <c r="L32" s="587"/>
      <c r="M32" s="587"/>
    </row>
    <row r="33" spans="2:18" x14ac:dyDescent="0.25">
      <c r="B33" s="233"/>
      <c r="C33" s="233"/>
      <c r="D33" s="233"/>
      <c r="E33" s="233"/>
      <c r="F33" s="233"/>
      <c r="G33" s="233"/>
      <c r="H33" s="233"/>
      <c r="I33" s="233"/>
      <c r="J33" s="233"/>
      <c r="K33" s="233"/>
      <c r="L33" s="587"/>
      <c r="M33" s="587"/>
    </row>
    <row r="34" spans="2:18" x14ac:dyDescent="0.25">
      <c r="B34" s="587"/>
      <c r="C34" s="587"/>
      <c r="D34" s="587"/>
      <c r="E34" s="587"/>
      <c r="F34" s="587"/>
      <c r="G34" s="630"/>
      <c r="H34" s="587"/>
      <c r="I34" s="587"/>
      <c r="J34" s="587"/>
      <c r="K34" s="587"/>
      <c r="L34" s="587"/>
      <c r="M34" s="587"/>
      <c r="N34" s="587"/>
      <c r="O34" s="587"/>
      <c r="P34" s="587"/>
      <c r="Q34" s="587"/>
      <c r="R34" s="587"/>
    </row>
  </sheetData>
  <sheetProtection algorithmName="SHA-512" hashValue="FdM2zmCqKKDSnxFQd57h50gdq0+rdDkZ8AxdkRfH0z06M8D/Y73y1c+msjhFK1coormEfSeygEsHYFuRb4vcsg==" saltValue="sHYgNOxR5ApmDCkipAbR3Q==" spinCount="100000" sheet="1" objects="1" scenarios="1" formatCells="0" formatColumns="0" formatRows="0"/>
  <mergeCells count="2">
    <mergeCell ref="E23:F25"/>
    <mergeCell ref="B28:D28"/>
  </mergeCells>
  <conditionalFormatting sqref="N2:N3">
    <cfRule type="expression" dxfId="33" priority="1" stopIfTrue="1">
      <formula>#REF!="NEI"</formula>
    </cfRule>
  </conditionalFormatting>
  <pageMargins left="0.7" right="0.7" top="0.75" bottom="0.75" header="0.3" footer="0.3"/>
  <pageSetup paperSize="9" scale="76"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FFC000"/>
    <pageSetUpPr fitToPage="1"/>
  </sheetPr>
  <dimension ref="A1:R34"/>
  <sheetViews>
    <sheetView showGridLines="0" zoomScaleNormal="100" workbookViewId="0">
      <selection activeCell="C16" sqref="C16"/>
    </sheetView>
  </sheetViews>
  <sheetFormatPr baseColWidth="10" defaultColWidth="9.140625" defaultRowHeight="15" x14ac:dyDescent="0.25"/>
  <cols>
    <col min="1" max="1" width="12.42578125" style="19" customWidth="1"/>
    <col min="2" max="2" width="52.5703125" style="19" customWidth="1"/>
    <col min="3" max="3" width="14" style="19" customWidth="1"/>
    <col min="4" max="13" width="13.140625" style="19" customWidth="1"/>
    <col min="14" max="16" width="13.140625" customWidth="1"/>
    <col min="19" max="16384" width="9.140625" style="19"/>
  </cols>
  <sheetData>
    <row r="1" spans="2:18" s="36" customFormat="1" ht="17.25" customHeight="1" x14ac:dyDescent="0.25">
      <c r="B1" s="335" t="s">
        <v>56</v>
      </c>
      <c r="C1" s="336" t="str">
        <f>IF(Registrering!B3="","",Registrering!B3)</f>
        <v/>
      </c>
      <c r="D1" s="587"/>
      <c r="E1" s="587"/>
      <c r="F1" s="587"/>
      <c r="G1" s="587"/>
      <c r="H1" s="587"/>
      <c r="I1" s="587"/>
      <c r="J1" s="39"/>
      <c r="K1" s="46"/>
      <c r="L1" s="38"/>
      <c r="M1" s="587"/>
      <c r="N1"/>
      <c r="O1"/>
      <c r="P1"/>
      <c r="Q1"/>
      <c r="R1"/>
    </row>
    <row r="2" spans="2:18" s="36" customFormat="1" ht="17.25" customHeight="1" x14ac:dyDescent="0.25">
      <c r="B2" s="24" t="s">
        <v>232</v>
      </c>
      <c r="C2" s="45" t="str">
        <f>IF(Registrering!B26="","",Registrering!B26)</f>
        <v/>
      </c>
      <c r="D2" s="587"/>
      <c r="E2" s="587"/>
      <c r="F2" s="587"/>
      <c r="G2" s="587"/>
      <c r="H2" s="587"/>
      <c r="I2" s="587"/>
      <c r="J2" s="39"/>
      <c r="K2" s="46"/>
      <c r="L2" s="38"/>
      <c r="M2" s="587"/>
      <c r="N2"/>
      <c r="O2"/>
      <c r="P2"/>
      <c r="Q2"/>
      <c r="R2"/>
    </row>
    <row r="3" spans="2:18" s="36" customFormat="1" x14ac:dyDescent="0.25">
      <c r="B3" s="223" t="s">
        <v>233</v>
      </c>
      <c r="C3" s="11" t="s">
        <v>84</v>
      </c>
      <c r="D3" s="329">
        <f>Budsjett!I3</f>
        <v>2025</v>
      </c>
      <c r="E3" s="330">
        <f>Budsjett!J3</f>
        <v>2026</v>
      </c>
      <c r="F3" s="330">
        <f>Budsjett!K3</f>
        <v>2027</v>
      </c>
      <c r="G3" s="330">
        <f>Budsjett!L3</f>
        <v>2028</v>
      </c>
      <c r="H3" s="330">
        <f>Budsjett!M3</f>
        <v>2029</v>
      </c>
      <c r="I3" s="329">
        <f>Budsjett!N3</f>
        <v>2030</v>
      </c>
      <c r="J3" s="329">
        <f>Budsjett!O3</f>
        <v>2031</v>
      </c>
      <c r="K3" s="329">
        <f>Budsjett!P3</f>
        <v>2032</v>
      </c>
      <c r="L3" s="329">
        <f>Budsjett!Q3</f>
        <v>2033</v>
      </c>
      <c r="M3" s="329">
        <f>Budsjett!R3</f>
        <v>2034</v>
      </c>
      <c r="N3" s="329">
        <f>Budsjett!S3</f>
        <v>2035</v>
      </c>
      <c r="O3" s="329">
        <f>Budsjett!T3</f>
        <v>2036</v>
      </c>
      <c r="P3" s="329">
        <f>Budsjett!U3</f>
        <v>2037</v>
      </c>
      <c r="Q3"/>
      <c r="R3"/>
    </row>
    <row r="4" spans="2:18" s="36" customFormat="1" x14ac:dyDescent="0.25">
      <c r="B4" s="615" t="s">
        <v>68</v>
      </c>
      <c r="C4" s="369">
        <f>SUM(D4:P4)</f>
        <v>0</v>
      </c>
      <c r="D4" s="369">
        <f>Budsjett!I10/12</f>
        <v>0</v>
      </c>
      <c r="E4" s="369">
        <f>Budsjett!J10/12</f>
        <v>0</v>
      </c>
      <c r="F4" s="369">
        <f>Budsjett!K10/12</f>
        <v>0</v>
      </c>
      <c r="G4" s="369">
        <f>Budsjett!L10/12</f>
        <v>0</v>
      </c>
      <c r="H4" s="369">
        <f>Budsjett!M10/12</f>
        <v>0</v>
      </c>
      <c r="I4" s="369">
        <f>Budsjett!N10/12</f>
        <v>0</v>
      </c>
      <c r="J4" s="369">
        <f>Budsjett!O10/12</f>
        <v>0</v>
      </c>
      <c r="K4" s="369">
        <f>Budsjett!P10/12</f>
        <v>0</v>
      </c>
      <c r="L4" s="369">
        <f>Budsjett!Q10/12</f>
        <v>0</v>
      </c>
      <c r="M4" s="369">
        <f>Budsjett!R10/12</f>
        <v>0</v>
      </c>
      <c r="N4" s="369">
        <f>Budsjett!S10/12</f>
        <v>0</v>
      </c>
      <c r="O4" s="369">
        <f>Budsjett!T10/12</f>
        <v>0</v>
      </c>
      <c r="P4" s="369">
        <f>Budsjett!U10/12</f>
        <v>0</v>
      </c>
      <c r="Q4"/>
      <c r="R4"/>
    </row>
    <row r="5" spans="2:18" s="36" customFormat="1" x14ac:dyDescent="0.25">
      <c r="B5" s="615" t="s">
        <v>243</v>
      </c>
      <c r="C5" s="369">
        <f t="shared" ref="C5:C7" si="0">SUM(D5:P5)</f>
        <v>0</v>
      </c>
      <c r="D5" s="369">
        <f>Budsjett!I19</f>
        <v>0</v>
      </c>
      <c r="E5" s="369">
        <f>Budsjett!J19</f>
        <v>0</v>
      </c>
      <c r="F5" s="369">
        <f>Budsjett!K19</f>
        <v>0</v>
      </c>
      <c r="G5" s="369">
        <f>Budsjett!L19</f>
        <v>0</v>
      </c>
      <c r="H5" s="369">
        <f>Budsjett!M19</f>
        <v>0</v>
      </c>
      <c r="I5" s="369">
        <f>Budsjett!N19</f>
        <v>0</v>
      </c>
      <c r="J5" s="369">
        <f>Budsjett!O19</f>
        <v>0</v>
      </c>
      <c r="K5" s="369">
        <f>Budsjett!P19</f>
        <v>0</v>
      </c>
      <c r="L5" s="369">
        <f>Budsjett!Q19</f>
        <v>0</v>
      </c>
      <c r="M5" s="369">
        <f>Budsjett!R19</f>
        <v>0</v>
      </c>
      <c r="N5" s="369">
        <f>Budsjett!S19</f>
        <v>0</v>
      </c>
      <c r="O5" s="369">
        <f>Budsjett!T19</f>
        <v>0</v>
      </c>
      <c r="P5" s="369">
        <f>Budsjett!U19</f>
        <v>0</v>
      </c>
      <c r="Q5"/>
      <c r="R5"/>
    </row>
    <row r="6" spans="2:18" s="36" customFormat="1" x14ac:dyDescent="0.25">
      <c r="B6" s="615" t="s">
        <v>251</v>
      </c>
      <c r="C6" s="369">
        <f t="shared" si="0"/>
        <v>0</v>
      </c>
      <c r="D6" s="369">
        <f>Budsjett!I28</f>
        <v>0</v>
      </c>
      <c r="E6" s="369">
        <f>Budsjett!J28</f>
        <v>0</v>
      </c>
      <c r="F6" s="369">
        <f>Budsjett!K28</f>
        <v>0</v>
      </c>
      <c r="G6" s="369">
        <f>Budsjett!L28</f>
        <v>0</v>
      </c>
      <c r="H6" s="369">
        <f>Budsjett!M28</f>
        <v>0</v>
      </c>
      <c r="I6" s="369">
        <f>Budsjett!N28</f>
        <v>0</v>
      </c>
      <c r="J6" s="369">
        <f>Budsjett!O28</f>
        <v>0</v>
      </c>
      <c r="K6" s="369">
        <f>Budsjett!P28</f>
        <v>0</v>
      </c>
      <c r="L6" s="369">
        <f>Budsjett!Q28</f>
        <v>0</v>
      </c>
      <c r="M6" s="369">
        <f>Budsjett!R28</f>
        <v>0</v>
      </c>
      <c r="N6" s="369">
        <f>Budsjett!S28</f>
        <v>0</v>
      </c>
      <c r="O6" s="369">
        <f>Budsjett!T28</f>
        <v>0</v>
      </c>
      <c r="P6" s="369">
        <f>Budsjett!U28</f>
        <v>0</v>
      </c>
      <c r="Q6"/>
      <c r="R6"/>
    </row>
    <row r="7" spans="2:18" s="36" customFormat="1" x14ac:dyDescent="0.25">
      <c r="B7" s="322" t="s">
        <v>95</v>
      </c>
      <c r="C7" s="369">
        <f t="shared" si="0"/>
        <v>0</v>
      </c>
      <c r="D7" s="369">
        <f>Budsjett!I35/Tabeller!$H$5</f>
        <v>0</v>
      </c>
      <c r="E7" s="369">
        <f>Budsjett!J35/Tabeller!$H$5</f>
        <v>0</v>
      </c>
      <c r="F7" s="369">
        <f>Budsjett!K35/Tabeller!$H$5</f>
        <v>0</v>
      </c>
      <c r="G7" s="369">
        <f>Budsjett!L35/Tabeller!$H$5</f>
        <v>0</v>
      </c>
      <c r="H7" s="369">
        <f>Budsjett!M35/Tabeller!$H$5</f>
        <v>0</v>
      </c>
      <c r="I7" s="369">
        <f>Budsjett!N35/Tabeller!$H$5</f>
        <v>0</v>
      </c>
      <c r="J7" s="369">
        <f>Budsjett!O35/Tabeller!$H$5</f>
        <v>0</v>
      </c>
      <c r="K7" s="369">
        <f>Budsjett!P35/Tabeller!$H$5</f>
        <v>0</v>
      </c>
      <c r="L7" s="369">
        <f>Budsjett!Q35/Tabeller!$H$5</f>
        <v>0</v>
      </c>
      <c r="M7" s="369">
        <f>Budsjett!R35/Tabeller!$H$5</f>
        <v>0</v>
      </c>
      <c r="N7" s="369">
        <f>Budsjett!S35/Tabeller!$H$5</f>
        <v>0</v>
      </c>
      <c r="O7" s="369">
        <f>Budsjett!T35/Tabeller!$H$5</f>
        <v>0</v>
      </c>
      <c r="P7" s="369">
        <f>Budsjett!U35/Tabeller!$H$5</f>
        <v>0</v>
      </c>
      <c r="Q7"/>
      <c r="R7"/>
    </row>
    <row r="8" spans="2:18" s="36" customFormat="1" x14ac:dyDescent="0.25">
      <c r="B8" s="415" t="s">
        <v>236</v>
      </c>
      <c r="C8" s="416">
        <f>SUM(D8:P8)</f>
        <v>0</v>
      </c>
      <c r="D8" s="416">
        <f>SUM(D4:D7)</f>
        <v>0</v>
      </c>
      <c r="E8" s="416">
        <f>SUM(E4:E7)</f>
        <v>0</v>
      </c>
      <c r="F8" s="416">
        <f t="shared" ref="F8:M8" si="1">SUM(F4:F7)</f>
        <v>0</v>
      </c>
      <c r="G8" s="416">
        <f t="shared" si="1"/>
        <v>0</v>
      </c>
      <c r="H8" s="416">
        <f t="shared" si="1"/>
        <v>0</v>
      </c>
      <c r="I8" s="416">
        <f t="shared" si="1"/>
        <v>0</v>
      </c>
      <c r="J8" s="416">
        <f t="shared" si="1"/>
        <v>0</v>
      </c>
      <c r="K8" s="416">
        <f t="shared" si="1"/>
        <v>0</v>
      </c>
      <c r="L8" s="416">
        <f t="shared" si="1"/>
        <v>0</v>
      </c>
      <c r="M8" s="416">
        <f t="shared" si="1"/>
        <v>0</v>
      </c>
      <c r="N8" s="416">
        <f t="shared" ref="N8:P8" si="2">SUM(N4:N7)</f>
        <v>0</v>
      </c>
      <c r="O8" s="416">
        <f t="shared" si="2"/>
        <v>0</v>
      </c>
      <c r="P8" s="416">
        <f t="shared" si="2"/>
        <v>0</v>
      </c>
      <c r="Q8"/>
      <c r="R8"/>
    </row>
    <row r="9" spans="2:18" ht="4.5" customHeight="1" x14ac:dyDescent="0.25">
      <c r="B9" s="587"/>
      <c r="C9" s="587"/>
      <c r="D9" s="33"/>
      <c r="E9" s="587"/>
      <c r="F9" s="587"/>
      <c r="G9" s="587"/>
      <c r="H9" s="587"/>
      <c r="I9" s="587"/>
      <c r="J9" s="587"/>
      <c r="K9" s="587"/>
      <c r="L9" s="587"/>
      <c r="M9" s="587"/>
      <c r="N9" s="587"/>
      <c r="O9" s="587"/>
      <c r="P9" s="587"/>
    </row>
    <row r="10" spans="2:18" x14ac:dyDescent="0.25">
      <c r="B10" s="223" t="s">
        <v>279</v>
      </c>
      <c r="C10" s="11" t="str">
        <f>C3</f>
        <v>Totalt</v>
      </c>
      <c r="D10" s="331">
        <f t="shared" ref="D10:M10" si="3">D3</f>
        <v>2025</v>
      </c>
      <c r="E10" s="331">
        <f t="shared" si="3"/>
        <v>2026</v>
      </c>
      <c r="F10" s="331">
        <f t="shared" si="3"/>
        <v>2027</v>
      </c>
      <c r="G10" s="331">
        <f t="shared" si="3"/>
        <v>2028</v>
      </c>
      <c r="H10" s="331">
        <f t="shared" si="3"/>
        <v>2029</v>
      </c>
      <c r="I10" s="331">
        <f t="shared" si="3"/>
        <v>2030</v>
      </c>
      <c r="J10" s="331">
        <f t="shared" si="3"/>
        <v>2031</v>
      </c>
      <c r="K10" s="331">
        <f t="shared" si="3"/>
        <v>2032</v>
      </c>
      <c r="L10" s="331">
        <f t="shared" si="3"/>
        <v>2033</v>
      </c>
      <c r="M10" s="331">
        <f t="shared" si="3"/>
        <v>2034</v>
      </c>
      <c r="N10" s="331">
        <f t="shared" ref="N10:P10" si="4">N3</f>
        <v>2035</v>
      </c>
      <c r="O10" s="331">
        <f t="shared" si="4"/>
        <v>2036</v>
      </c>
      <c r="P10" s="331">
        <f t="shared" si="4"/>
        <v>2037</v>
      </c>
    </row>
    <row r="11" spans="2:18" x14ac:dyDescent="0.25">
      <c r="B11" s="85" t="s">
        <v>69</v>
      </c>
      <c r="C11" s="14" t="e">
        <f>SUM(D11:P11)</f>
        <v>#REF!</v>
      </c>
      <c r="D11" s="15" t="e">
        <f>Prosjektcontroller!D16</f>
        <v>#REF!</v>
      </c>
      <c r="E11" s="15" t="e">
        <f>Prosjektcontroller!E16</f>
        <v>#REF!</v>
      </c>
      <c r="F11" s="15" t="e">
        <f>Prosjektcontroller!F16</f>
        <v>#REF!</v>
      </c>
      <c r="G11" s="15" t="e">
        <f>Prosjektcontroller!G16</f>
        <v>#REF!</v>
      </c>
      <c r="H11" s="15" t="e">
        <f>Prosjektcontroller!H16</f>
        <v>#REF!</v>
      </c>
      <c r="I11" s="15" t="e">
        <f>Prosjektcontroller!I16</f>
        <v>#REF!</v>
      </c>
      <c r="J11" s="15" t="e">
        <f>Prosjektcontroller!J16</f>
        <v>#REF!</v>
      </c>
      <c r="K11" s="15" t="e">
        <f>Prosjektcontroller!K16</f>
        <v>#REF!</v>
      </c>
      <c r="L11" s="15" t="e">
        <f>Prosjektcontroller!L16</f>
        <v>#REF!</v>
      </c>
      <c r="M11" s="15" t="e">
        <f>Prosjektcontroller!M16</f>
        <v>#REF!</v>
      </c>
      <c r="N11" s="15" t="e">
        <f>Prosjektcontroller!N16</f>
        <v>#REF!</v>
      </c>
      <c r="O11" s="15" t="e">
        <f>Prosjektcontroller!O16</f>
        <v>#REF!</v>
      </c>
      <c r="P11" s="15" t="e">
        <f>Prosjektcontroller!P16</f>
        <v>#REF!</v>
      </c>
    </row>
    <row r="12" spans="2:18" x14ac:dyDescent="0.25">
      <c r="B12" s="236" t="s">
        <v>198</v>
      </c>
      <c r="C12" s="14">
        <f t="shared" ref="C12:C15" si="5">SUM(D12:P12)</f>
        <v>0</v>
      </c>
      <c r="D12" s="15"/>
      <c r="E12" s="15"/>
      <c r="F12" s="15"/>
      <c r="G12" s="15"/>
      <c r="H12" s="15"/>
      <c r="I12" s="15"/>
      <c r="J12" s="15"/>
      <c r="K12" s="15"/>
      <c r="L12" s="15"/>
      <c r="M12" s="15"/>
      <c r="N12" s="15"/>
      <c r="O12" s="15"/>
      <c r="P12" s="15"/>
    </row>
    <row r="13" spans="2:18" x14ac:dyDescent="0.25">
      <c r="B13" s="615" t="s">
        <v>243</v>
      </c>
      <c r="C13" s="14">
        <f t="shared" si="5"/>
        <v>0</v>
      </c>
      <c r="D13" s="15">
        <f>Prosjektcontroller!D18</f>
        <v>0</v>
      </c>
      <c r="E13" s="15">
        <f>Prosjektcontroller!E18</f>
        <v>0</v>
      </c>
      <c r="F13" s="15">
        <f>Prosjektcontroller!F18</f>
        <v>0</v>
      </c>
      <c r="G13" s="15">
        <f>Prosjektcontroller!G18</f>
        <v>0</v>
      </c>
      <c r="H13" s="15">
        <f>Prosjektcontroller!H18</f>
        <v>0</v>
      </c>
      <c r="I13" s="15">
        <f>Prosjektcontroller!I18</f>
        <v>0</v>
      </c>
      <c r="J13" s="15">
        <f>Prosjektcontroller!J18</f>
        <v>0</v>
      </c>
      <c r="K13" s="15">
        <f>Prosjektcontroller!K18</f>
        <v>0</v>
      </c>
      <c r="L13" s="15">
        <f>Prosjektcontroller!L18</f>
        <v>0</v>
      </c>
      <c r="M13" s="15">
        <f>Prosjektcontroller!M18</f>
        <v>0</v>
      </c>
      <c r="N13" s="15">
        <f>Prosjektcontroller!N18</f>
        <v>0</v>
      </c>
      <c r="O13" s="15">
        <f>Prosjektcontroller!O18</f>
        <v>0</v>
      </c>
      <c r="P13" s="15">
        <f>Prosjektcontroller!P18</f>
        <v>0</v>
      </c>
    </row>
    <row r="14" spans="2:18" x14ac:dyDescent="0.25">
      <c r="B14" s="615" t="s">
        <v>244</v>
      </c>
      <c r="C14" s="14">
        <f t="shared" si="5"/>
        <v>0</v>
      </c>
      <c r="D14" s="15">
        <f>Prosjektcontroller!D19</f>
        <v>0</v>
      </c>
      <c r="E14" s="15">
        <f>Prosjektcontroller!E19</f>
        <v>0</v>
      </c>
      <c r="F14" s="15">
        <f>Prosjektcontroller!F19</f>
        <v>0</v>
      </c>
      <c r="G14" s="15">
        <f>Prosjektcontroller!G19</f>
        <v>0</v>
      </c>
      <c r="H14" s="15">
        <f>Prosjektcontroller!H19</f>
        <v>0</v>
      </c>
      <c r="I14" s="15">
        <f>Prosjektcontroller!I19</f>
        <v>0</v>
      </c>
      <c r="J14" s="15">
        <f>Prosjektcontroller!J19</f>
        <v>0</v>
      </c>
      <c r="K14" s="15">
        <f>Prosjektcontroller!K19</f>
        <v>0</v>
      </c>
      <c r="L14" s="15">
        <f>Prosjektcontroller!L19</f>
        <v>0</v>
      </c>
      <c r="M14" s="15">
        <f>Prosjektcontroller!M19</f>
        <v>0</v>
      </c>
      <c r="N14" s="15">
        <f>Prosjektcontroller!N19</f>
        <v>0</v>
      </c>
      <c r="O14" s="15">
        <f>Prosjektcontroller!O19</f>
        <v>0</v>
      </c>
      <c r="P14" s="15">
        <f>Prosjektcontroller!P19</f>
        <v>0</v>
      </c>
      <c r="Q14" s="587"/>
      <c r="R14" s="587"/>
    </row>
    <row r="15" spans="2:18" x14ac:dyDescent="0.25">
      <c r="B15" s="615" t="s">
        <v>245</v>
      </c>
      <c r="C15" s="14">
        <f t="shared" si="5"/>
        <v>0</v>
      </c>
      <c r="D15" s="15">
        <f>Prosjektcontroller!D20</f>
        <v>0</v>
      </c>
      <c r="E15" s="15">
        <f>Prosjektcontroller!E20</f>
        <v>0</v>
      </c>
      <c r="F15" s="15">
        <f>Prosjektcontroller!F20</f>
        <v>0</v>
      </c>
      <c r="G15" s="15">
        <f>Prosjektcontroller!G20</f>
        <v>0</v>
      </c>
      <c r="H15" s="15">
        <f>Prosjektcontroller!H20</f>
        <v>0</v>
      </c>
      <c r="I15" s="15">
        <f>Prosjektcontroller!I20</f>
        <v>0</v>
      </c>
      <c r="J15" s="15">
        <f>Prosjektcontroller!J20</f>
        <v>0</v>
      </c>
      <c r="K15" s="15">
        <f>Prosjektcontroller!K20</f>
        <v>0</v>
      </c>
      <c r="L15" s="15">
        <f>Prosjektcontroller!L20</f>
        <v>0</v>
      </c>
      <c r="M15" s="15">
        <f>Prosjektcontroller!M20</f>
        <v>0</v>
      </c>
      <c r="N15" s="15">
        <f>Prosjektcontroller!N20</f>
        <v>0</v>
      </c>
      <c r="O15" s="15">
        <f>Prosjektcontroller!O20</f>
        <v>0</v>
      </c>
      <c r="P15" s="15">
        <f>Prosjektcontroller!P20</f>
        <v>0</v>
      </c>
      <c r="Q15" s="587"/>
      <c r="R15" s="587"/>
    </row>
    <row r="16" spans="2:18" x14ac:dyDescent="0.25">
      <c r="B16" s="12" t="s">
        <v>198</v>
      </c>
      <c r="C16" s="13">
        <f>SUM(C13:C15)</f>
        <v>0</v>
      </c>
      <c r="D16" s="13">
        <f t="shared" ref="D16:M16" si="6">SUM(D13:D15)</f>
        <v>0</v>
      </c>
      <c r="E16" s="13">
        <f t="shared" si="6"/>
        <v>0</v>
      </c>
      <c r="F16" s="13">
        <f t="shared" si="6"/>
        <v>0</v>
      </c>
      <c r="G16" s="13">
        <f t="shared" si="6"/>
        <v>0</v>
      </c>
      <c r="H16" s="13">
        <f t="shared" si="6"/>
        <v>0</v>
      </c>
      <c r="I16" s="13">
        <f t="shared" si="6"/>
        <v>0</v>
      </c>
      <c r="J16" s="13">
        <f t="shared" si="6"/>
        <v>0</v>
      </c>
      <c r="K16" s="13">
        <f t="shared" si="6"/>
        <v>0</v>
      </c>
      <c r="L16" s="13">
        <f t="shared" si="6"/>
        <v>0</v>
      </c>
      <c r="M16" s="13">
        <f t="shared" si="6"/>
        <v>0</v>
      </c>
      <c r="N16" s="13">
        <f t="shared" ref="N16:P16" si="7">SUM(N13:N15)</f>
        <v>0</v>
      </c>
      <c r="O16" s="13">
        <f t="shared" si="7"/>
        <v>0</v>
      </c>
      <c r="P16" s="13">
        <f t="shared" si="7"/>
        <v>0</v>
      </c>
      <c r="Q16" s="587"/>
      <c r="R16" s="587"/>
    </row>
    <row r="17" spans="1:18" x14ac:dyDescent="0.25">
      <c r="A17" s="587"/>
      <c r="B17" s="237" t="s">
        <v>142</v>
      </c>
      <c r="C17" s="14">
        <f>SUM(D17:P17)</f>
        <v>0</v>
      </c>
      <c r="D17" s="14">
        <f>Prosjektcontroller!D31</f>
        <v>0</v>
      </c>
      <c r="E17" s="14">
        <f>Prosjektcontroller!E31</f>
        <v>0</v>
      </c>
      <c r="F17" s="14">
        <f>Prosjektcontroller!F31</f>
        <v>0</v>
      </c>
      <c r="G17" s="14">
        <f>Prosjektcontroller!G31</f>
        <v>0</v>
      </c>
      <c r="H17" s="14">
        <f>Prosjektcontroller!H31</f>
        <v>0</v>
      </c>
      <c r="I17" s="14">
        <f>Prosjektcontroller!I31</f>
        <v>0</v>
      </c>
      <c r="J17" s="14">
        <f>Prosjektcontroller!J31</f>
        <v>0</v>
      </c>
      <c r="K17" s="14">
        <f>Prosjektcontroller!K31</f>
        <v>0</v>
      </c>
      <c r="L17" s="14">
        <f>Prosjektcontroller!L31</f>
        <v>0</v>
      </c>
      <c r="M17" s="14">
        <f>Prosjektcontroller!M31</f>
        <v>0</v>
      </c>
      <c r="N17" s="14">
        <f>Prosjektcontroller!N31</f>
        <v>0</v>
      </c>
      <c r="O17" s="14">
        <f>Prosjektcontroller!O31</f>
        <v>0</v>
      </c>
      <c r="P17" s="14">
        <f>Prosjektcontroller!P31</f>
        <v>0</v>
      </c>
      <c r="Q17" s="587"/>
      <c r="R17" s="587"/>
    </row>
    <row r="18" spans="1:18" x14ac:dyDescent="0.25">
      <c r="A18" s="587"/>
      <c r="B18" s="380"/>
      <c r="C18" s="14">
        <f>SUM(D18:P18)</f>
        <v>0</v>
      </c>
      <c r="D18" s="379"/>
      <c r="E18" s="379"/>
      <c r="F18" s="379"/>
      <c r="G18" s="379"/>
      <c r="H18" s="379"/>
      <c r="I18" s="379"/>
      <c r="J18" s="379"/>
      <c r="K18" s="379"/>
      <c r="L18" s="379"/>
      <c r="M18" s="379"/>
      <c r="N18" s="379"/>
      <c r="O18" s="379"/>
      <c r="P18" s="379"/>
      <c r="Q18" s="587"/>
      <c r="R18" s="587"/>
    </row>
    <row r="19" spans="1:18" x14ac:dyDescent="0.25">
      <c r="A19" s="587"/>
      <c r="B19" s="380"/>
      <c r="C19" s="14">
        <f t="shared" ref="C19:C20" si="8">SUM(D19:P19)</f>
        <v>0</v>
      </c>
      <c r="D19" s="379"/>
      <c r="E19" s="379"/>
      <c r="F19" s="379"/>
      <c r="G19" s="379"/>
      <c r="H19" s="379"/>
      <c r="I19" s="379"/>
      <c r="J19" s="379"/>
      <c r="K19" s="379"/>
      <c r="L19" s="379"/>
      <c r="M19" s="379"/>
      <c r="N19" s="379"/>
      <c r="O19" s="379"/>
      <c r="P19" s="379"/>
      <c r="Q19" s="587"/>
      <c r="R19" s="587"/>
    </row>
    <row r="20" spans="1:18" x14ac:dyDescent="0.25">
      <c r="A20" s="587"/>
      <c r="B20" s="380"/>
      <c r="C20" s="14">
        <f t="shared" si="8"/>
        <v>0</v>
      </c>
      <c r="D20" s="632"/>
      <c r="E20" s="632"/>
      <c r="F20" s="632"/>
      <c r="G20" s="632"/>
      <c r="H20" s="632"/>
      <c r="I20" s="632"/>
      <c r="J20" s="632"/>
      <c r="K20" s="632"/>
      <c r="L20" s="632"/>
      <c r="M20" s="632"/>
      <c r="N20" s="632"/>
      <c r="O20" s="632"/>
      <c r="P20" s="632"/>
      <c r="Q20" s="587"/>
      <c r="R20" s="587"/>
    </row>
    <row r="21" spans="1:18" x14ac:dyDescent="0.25">
      <c r="A21" s="587"/>
      <c r="B21" s="13" t="s">
        <v>280</v>
      </c>
      <c r="C21" s="13">
        <f>SUM(D21:P21)</f>
        <v>0</v>
      </c>
      <c r="D21" s="13">
        <f t="shared" ref="D21:M21" si="9">D16-D17-(SUM(D18:D20))</f>
        <v>0</v>
      </c>
      <c r="E21" s="13">
        <f t="shared" si="9"/>
        <v>0</v>
      </c>
      <c r="F21" s="13">
        <f t="shared" si="9"/>
        <v>0</v>
      </c>
      <c r="G21" s="13">
        <f t="shared" si="9"/>
        <v>0</v>
      </c>
      <c r="H21" s="13">
        <f t="shared" si="9"/>
        <v>0</v>
      </c>
      <c r="I21" s="13">
        <f t="shared" si="9"/>
        <v>0</v>
      </c>
      <c r="J21" s="13">
        <f t="shared" si="9"/>
        <v>0</v>
      </c>
      <c r="K21" s="13">
        <f t="shared" si="9"/>
        <v>0</v>
      </c>
      <c r="L21" s="13">
        <f t="shared" si="9"/>
        <v>0</v>
      </c>
      <c r="M21" s="13">
        <f t="shared" si="9"/>
        <v>0</v>
      </c>
      <c r="N21" s="13">
        <f t="shared" ref="N21:P21" si="10">N16-N17-(SUM(N18:N20))</f>
        <v>0</v>
      </c>
      <c r="O21" s="13">
        <f t="shared" si="10"/>
        <v>0</v>
      </c>
      <c r="P21" s="13">
        <f t="shared" si="10"/>
        <v>0</v>
      </c>
      <c r="Q21" s="587"/>
      <c r="R21" s="587"/>
    </row>
    <row r="22" spans="1:18" ht="5.25" customHeight="1" x14ac:dyDescent="0.25">
      <c r="A22" s="587"/>
      <c r="B22" s="86"/>
      <c r="C22" s="86"/>
      <c r="D22" s="86"/>
      <c r="E22" s="86"/>
      <c r="F22" s="86"/>
      <c r="G22" s="86"/>
      <c r="H22" s="86"/>
      <c r="I22" s="86"/>
      <c r="J22" s="86"/>
      <c r="K22" s="587"/>
      <c r="L22" s="86"/>
      <c r="M22" s="86"/>
      <c r="N22" s="587"/>
      <c r="O22" s="587"/>
      <c r="P22" s="587"/>
      <c r="Q22" s="587"/>
      <c r="R22" s="587"/>
    </row>
    <row r="23" spans="1:18" ht="15" customHeight="1" x14ac:dyDescent="0.25">
      <c r="A23" s="587"/>
      <c r="B23" s="615" t="s">
        <v>259</v>
      </c>
      <c r="C23" s="620">
        <f>Prosjektcontroller!C47</f>
        <v>0</v>
      </c>
      <c r="D23" s="587"/>
      <c r="E23" s="804"/>
      <c r="F23" s="804"/>
      <c r="G23" s="631"/>
      <c r="H23" s="631"/>
      <c r="I23" s="631"/>
      <c r="J23" s="631"/>
      <c r="K23" s="631"/>
      <c r="L23" s="631"/>
      <c r="M23" s="631"/>
      <c r="N23" s="587"/>
      <c r="O23" s="587"/>
      <c r="P23" s="587"/>
      <c r="Q23" s="587"/>
      <c r="R23" s="587"/>
    </row>
    <row r="24" spans="1:18" x14ac:dyDescent="0.25">
      <c r="A24" s="587"/>
      <c r="B24" s="615" t="s">
        <v>260</v>
      </c>
      <c r="C24" s="620" t="e">
        <f>Prosjektcontroller!C48</f>
        <v>#REF!</v>
      </c>
      <c r="D24" s="224"/>
      <c r="E24" s="804"/>
      <c r="F24" s="804"/>
      <c r="G24" s="631"/>
      <c r="H24" s="631"/>
      <c r="I24" s="631"/>
      <c r="J24" s="631"/>
      <c r="K24" s="631"/>
      <c r="L24" s="631"/>
      <c r="M24" s="631"/>
      <c r="N24" s="587"/>
      <c r="O24" s="587"/>
      <c r="P24" s="587"/>
      <c r="Q24" s="587"/>
      <c r="R24" s="587"/>
    </row>
    <row r="25" spans="1:18" ht="15" customHeight="1" x14ac:dyDescent="0.25">
      <c r="A25" s="587"/>
      <c r="B25" s="615" t="s">
        <v>59</v>
      </c>
      <c r="C25" s="620" t="e">
        <f>Prosjektcontroller!C49</f>
        <v>#REF!</v>
      </c>
      <c r="D25" s="224"/>
      <c r="E25" s="804"/>
      <c r="F25" s="804"/>
      <c r="G25" s="631"/>
      <c r="H25" s="631"/>
      <c r="I25" s="631"/>
      <c r="J25" s="631"/>
      <c r="K25" s="631"/>
      <c r="L25" s="631"/>
      <c r="M25" s="631"/>
      <c r="N25" s="587"/>
      <c r="O25" s="587"/>
      <c r="P25" s="587"/>
      <c r="Q25" s="587"/>
      <c r="R25" s="587"/>
    </row>
    <row r="26" spans="1:18" ht="15" customHeight="1" x14ac:dyDescent="0.25">
      <c r="A26" s="587"/>
      <c r="B26" s="615" t="s">
        <v>272</v>
      </c>
      <c r="C26" s="620">
        <f>Prosjektcontroller!C50</f>
        <v>0</v>
      </c>
      <c r="D26" s="538"/>
      <c r="E26" s="538"/>
      <c r="F26" s="621"/>
      <c r="G26" s="621"/>
      <c r="H26" s="621"/>
      <c r="I26" s="621"/>
      <c r="J26" s="621"/>
      <c r="K26" s="621"/>
      <c r="L26" s="621"/>
      <c r="M26" s="621"/>
      <c r="N26" s="587"/>
      <c r="O26" s="587"/>
      <c r="P26" s="587"/>
      <c r="Q26" s="587"/>
      <c r="R26" s="587"/>
    </row>
    <row r="27" spans="1:18" x14ac:dyDescent="0.25">
      <c r="A27" s="233"/>
      <c r="B27" s="233"/>
      <c r="C27" s="233"/>
      <c r="D27" s="233"/>
      <c r="E27" s="233"/>
      <c r="F27" s="233"/>
      <c r="G27" s="233"/>
      <c r="H27" s="233"/>
      <c r="I27" s="233"/>
      <c r="J27" s="233"/>
      <c r="K27" s="233"/>
      <c r="L27" s="233"/>
      <c r="M27" s="587"/>
      <c r="N27" s="587"/>
      <c r="O27" s="587"/>
      <c r="P27" s="587"/>
      <c r="Q27" s="587"/>
      <c r="R27" s="587"/>
    </row>
    <row r="28" spans="1:18" ht="36" customHeight="1" x14ac:dyDescent="0.25">
      <c r="A28" s="233"/>
      <c r="B28" s="803"/>
      <c r="C28" s="803"/>
      <c r="D28" s="803"/>
      <c r="E28" s="233"/>
      <c r="F28" s="233"/>
      <c r="G28" s="233"/>
      <c r="H28" s="233"/>
      <c r="I28" s="233"/>
      <c r="J28" s="233"/>
      <c r="K28" s="233"/>
      <c r="L28" s="233"/>
      <c r="M28" s="587"/>
      <c r="N28" s="587"/>
      <c r="O28" s="587"/>
      <c r="P28" s="587"/>
      <c r="Q28" s="587"/>
      <c r="R28" s="587"/>
    </row>
    <row r="29" spans="1:18" x14ac:dyDescent="0.25">
      <c r="A29" s="233"/>
      <c r="B29" s="233"/>
      <c r="C29" s="233"/>
      <c r="D29" s="233"/>
      <c r="E29" s="233"/>
      <c r="F29" s="233"/>
      <c r="G29" s="233"/>
      <c r="H29" s="233"/>
      <c r="I29" s="233"/>
      <c r="J29" s="233"/>
      <c r="K29" s="233"/>
      <c r="L29" s="233"/>
      <c r="M29" s="587"/>
      <c r="N29" s="587"/>
      <c r="O29" s="587"/>
      <c r="P29" s="587"/>
      <c r="Q29" s="587"/>
      <c r="R29" s="587"/>
    </row>
    <row r="30" spans="1:18" x14ac:dyDescent="0.25">
      <c r="A30" s="233"/>
      <c r="B30" s="233"/>
      <c r="C30" s="233"/>
      <c r="D30" s="233"/>
      <c r="E30" s="233"/>
      <c r="F30" s="233"/>
      <c r="G30" s="233"/>
      <c r="H30" s="233"/>
      <c r="I30" s="233"/>
      <c r="J30" s="233"/>
      <c r="K30" s="233"/>
      <c r="L30" s="233"/>
      <c r="M30" s="587"/>
      <c r="N30" s="587"/>
      <c r="O30" s="587"/>
      <c r="P30" s="587"/>
      <c r="Q30" s="587"/>
      <c r="R30" s="587"/>
    </row>
    <row r="31" spans="1:18" x14ac:dyDescent="0.25">
      <c r="A31" s="233"/>
      <c r="B31" s="233"/>
      <c r="C31" s="233"/>
      <c r="D31" s="233"/>
      <c r="E31" s="233"/>
      <c r="F31" s="233"/>
      <c r="G31" s="233"/>
      <c r="H31" s="233"/>
      <c r="I31" s="233"/>
      <c r="J31" s="233"/>
      <c r="K31" s="233"/>
      <c r="L31" s="233"/>
      <c r="M31" s="587"/>
    </row>
    <row r="32" spans="1:18" x14ac:dyDescent="0.25">
      <c r="A32" s="233"/>
      <c r="B32" s="233"/>
      <c r="C32" s="233"/>
      <c r="D32" s="233"/>
      <c r="E32" s="233"/>
      <c r="F32" s="233"/>
      <c r="G32" s="233"/>
      <c r="H32" s="233"/>
      <c r="I32" s="233"/>
      <c r="J32" s="233"/>
      <c r="K32" s="233"/>
      <c r="L32" s="233"/>
      <c r="M32" s="587"/>
    </row>
    <row r="34" spans="7:18" x14ac:dyDescent="0.25">
      <c r="G34" s="630"/>
      <c r="H34" s="587"/>
      <c r="I34" s="587"/>
      <c r="J34" s="587"/>
      <c r="K34" s="587"/>
      <c r="L34" s="587"/>
      <c r="M34" s="587"/>
      <c r="N34" s="587"/>
      <c r="O34" s="587"/>
      <c r="P34" s="587"/>
      <c r="Q34" s="587"/>
      <c r="R34" s="587"/>
    </row>
  </sheetData>
  <sheetProtection algorithmName="SHA-512" hashValue="JlFYG0Gd88iO5HBeCEytHSvMsKXJIx6L8NACwvntdFggb5a1mvK6i5H6sBzlJxY2Gr9xbCaEphpHAkykn8d6jA==" saltValue="SDoCC1iTUt4OXtlplbi3tA==" spinCount="100000" sheet="1" formatCells="0" formatColumns="0" formatRows="0"/>
  <mergeCells count="2">
    <mergeCell ref="B28:D28"/>
    <mergeCell ref="E23:F25"/>
  </mergeCells>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454" r:id="rId4" name="Button 6">
              <controlPr defaultSize="0" print="0" autoFill="0" autoPict="0" macro="[0]!LeggTilEA">
                <anchor moveWithCells="1" sizeWithCells="1">
                  <from>
                    <xdr:col>0</xdr:col>
                    <xdr:colOff>85725</xdr:colOff>
                    <xdr:row>16</xdr:row>
                    <xdr:rowOff>57150</xdr:rowOff>
                  </from>
                  <to>
                    <xdr:col>0</xdr:col>
                    <xdr:colOff>390525</xdr:colOff>
                    <xdr:row>16</xdr:row>
                    <xdr:rowOff>161925</xdr:rowOff>
                  </to>
                </anchor>
              </controlPr>
            </control>
          </mc:Choice>
        </mc:AlternateContent>
        <mc:AlternateContent xmlns:mc="http://schemas.openxmlformats.org/markup-compatibility/2006">
          <mc:Choice Requires="x14">
            <control shapeId="104455" r:id="rId5" name="Button 7">
              <controlPr defaultSize="0" print="0" autoFill="0" autoPict="0" macro="[0]!FjernEA">
                <anchor moveWithCells="1" sizeWithCells="1">
                  <from>
                    <xdr:col>0</xdr:col>
                    <xdr:colOff>476250</xdr:colOff>
                    <xdr:row>16</xdr:row>
                    <xdr:rowOff>57150</xdr:rowOff>
                  </from>
                  <to>
                    <xdr:col>0</xdr:col>
                    <xdr:colOff>781050</xdr:colOff>
                    <xdr:row>16</xdr:row>
                    <xdr:rowOff>161925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
    <tabColor rgb="FFFFC000"/>
    <pageSetUpPr fitToPage="1"/>
  </sheetPr>
  <dimension ref="A1:R34"/>
  <sheetViews>
    <sheetView showGridLines="0" zoomScaleNormal="100" workbookViewId="0">
      <selection activeCell="C15" sqref="C15"/>
    </sheetView>
  </sheetViews>
  <sheetFormatPr baseColWidth="10" defaultColWidth="9.140625" defaultRowHeight="15" x14ac:dyDescent="0.25"/>
  <cols>
    <col min="1" max="1" width="12.42578125" style="19" customWidth="1"/>
    <col min="2" max="2" width="52.5703125" style="19" customWidth="1"/>
    <col min="3" max="3" width="14" style="19" customWidth="1"/>
    <col min="4" max="13" width="13.140625" style="19" customWidth="1"/>
    <col min="14" max="14" width="10.28515625" bestFit="1" customWidth="1"/>
    <col min="19" max="16384" width="9.140625" style="19"/>
  </cols>
  <sheetData>
    <row r="1" spans="2:18" s="36" customFormat="1" ht="17.25" customHeight="1" x14ac:dyDescent="0.25">
      <c r="B1" s="335" t="s">
        <v>56</v>
      </c>
      <c r="C1" s="336" t="str">
        <f>IF(Registrering!B3="","",Registrering!B3)</f>
        <v/>
      </c>
      <c r="D1" s="587"/>
      <c r="E1" s="587"/>
      <c r="F1" s="587"/>
      <c r="G1" s="587"/>
      <c r="H1" s="587"/>
      <c r="I1" s="587"/>
      <c r="J1" s="39"/>
      <c r="K1" s="46"/>
      <c r="L1" s="38"/>
      <c r="M1" s="587"/>
      <c r="N1"/>
      <c r="O1"/>
      <c r="P1"/>
      <c r="Q1"/>
      <c r="R1"/>
    </row>
    <row r="2" spans="2:18" s="36" customFormat="1" ht="17.25" customHeight="1" x14ac:dyDescent="0.25">
      <c r="B2" s="24" t="s">
        <v>232</v>
      </c>
      <c r="C2" s="45" t="str">
        <f>IF(Registrering!B26="","",Registrering!B26)</f>
        <v/>
      </c>
      <c r="D2" s="587"/>
      <c r="E2" s="587"/>
      <c r="F2" s="587"/>
      <c r="G2" s="587"/>
      <c r="H2" s="587"/>
      <c r="I2" s="587"/>
      <c r="J2" s="39"/>
      <c r="K2" s="46"/>
      <c r="L2" s="38"/>
      <c r="M2" s="587"/>
      <c r="N2"/>
      <c r="O2"/>
      <c r="P2"/>
      <c r="Q2"/>
      <c r="R2"/>
    </row>
    <row r="3" spans="2:18" s="36" customFormat="1" x14ac:dyDescent="0.25">
      <c r="B3" s="223" t="s">
        <v>233</v>
      </c>
      <c r="C3" s="11" t="s">
        <v>84</v>
      </c>
      <c r="D3" s="329">
        <f>Budsjett!I3</f>
        <v>2025</v>
      </c>
      <c r="E3" s="330">
        <f>Budsjett!J3</f>
        <v>2026</v>
      </c>
      <c r="F3" s="330">
        <f>Budsjett!K3</f>
        <v>2027</v>
      </c>
      <c r="G3" s="330">
        <f>Budsjett!L3</f>
        <v>2028</v>
      </c>
      <c r="H3" s="330">
        <f>Budsjett!M3</f>
        <v>2029</v>
      </c>
      <c r="I3" s="329">
        <f>Budsjett!N3</f>
        <v>2030</v>
      </c>
      <c r="J3" s="329">
        <f>Budsjett!O3</f>
        <v>2031</v>
      </c>
      <c r="K3" s="329">
        <f>Budsjett!P3</f>
        <v>2032</v>
      </c>
      <c r="L3" s="329">
        <f>Budsjett!Q3</f>
        <v>2033</v>
      </c>
      <c r="M3" s="329">
        <f>Budsjett!R3</f>
        <v>2034</v>
      </c>
      <c r="N3"/>
      <c r="O3"/>
      <c r="P3"/>
      <c r="Q3"/>
      <c r="R3"/>
    </row>
    <row r="4" spans="2:18" s="36" customFormat="1" x14ac:dyDescent="0.25">
      <c r="B4" s="615" t="s">
        <v>68</v>
      </c>
      <c r="C4" s="369">
        <f>SUM(D4:M4)</f>
        <v>0</v>
      </c>
      <c r="D4" s="369">
        <f>Prosjektcontroller_FL!D5</f>
        <v>0</v>
      </c>
      <c r="E4" s="369">
        <f>Prosjektcontroller_FL!E5</f>
        <v>0</v>
      </c>
      <c r="F4" s="369">
        <f>Prosjektcontroller_FL!F5</f>
        <v>0</v>
      </c>
      <c r="G4" s="369">
        <f>Prosjektcontroller_FL!G5</f>
        <v>0</v>
      </c>
      <c r="H4" s="369">
        <f>Prosjektcontroller_FL!H5</f>
        <v>0</v>
      </c>
      <c r="I4" s="369">
        <f>Prosjektcontroller_FL!I5</f>
        <v>0</v>
      </c>
      <c r="J4" s="369">
        <f>Prosjektcontroller_FL!J5</f>
        <v>0</v>
      </c>
      <c r="K4" s="369">
        <f>Prosjektcontroller_FL!K5</f>
        <v>0</v>
      </c>
      <c r="L4" s="369">
        <f>Prosjektcontroller_FL!L5</f>
        <v>0</v>
      </c>
      <c r="M4" s="369">
        <f>Prosjektcontroller_FL!M5</f>
        <v>0</v>
      </c>
      <c r="N4"/>
      <c r="O4"/>
      <c r="P4"/>
      <c r="Q4"/>
      <c r="R4"/>
    </row>
    <row r="5" spans="2:18" s="36" customFormat="1" x14ac:dyDescent="0.25">
      <c r="B5" s="615" t="s">
        <v>243</v>
      </c>
      <c r="C5" s="369">
        <f t="shared" ref="C5:C8" si="0">SUM(D5:M5)</f>
        <v>0</v>
      </c>
      <c r="D5" s="369">
        <f>Prosjektcontroller_FL!D6</f>
        <v>0</v>
      </c>
      <c r="E5" s="369">
        <f>Prosjektcontroller_FL!E6</f>
        <v>0</v>
      </c>
      <c r="F5" s="369">
        <f>Prosjektcontroller_FL!F6</f>
        <v>0</v>
      </c>
      <c r="G5" s="369">
        <f>Prosjektcontroller_FL!G6</f>
        <v>0</v>
      </c>
      <c r="H5" s="369">
        <f>Prosjektcontroller_FL!H6</f>
        <v>0</v>
      </c>
      <c r="I5" s="369">
        <f>Prosjektcontroller_FL!I6</f>
        <v>0</v>
      </c>
      <c r="J5" s="369">
        <f>Prosjektcontroller_FL!J6</f>
        <v>0</v>
      </c>
      <c r="K5" s="369">
        <f>Prosjektcontroller_FL!K6</f>
        <v>0</v>
      </c>
      <c r="L5" s="369">
        <f>Prosjektcontroller_FL!L6</f>
        <v>0</v>
      </c>
      <c r="M5" s="369">
        <f>Prosjektcontroller_FL!M6</f>
        <v>0</v>
      </c>
      <c r="N5"/>
      <c r="O5"/>
      <c r="P5"/>
      <c r="Q5"/>
      <c r="R5"/>
    </row>
    <row r="6" spans="2:18" s="36" customFormat="1" x14ac:dyDescent="0.25">
      <c r="B6" s="615" t="s">
        <v>251</v>
      </c>
      <c r="C6" s="369">
        <f t="shared" si="0"/>
        <v>0</v>
      </c>
      <c r="D6" s="369">
        <f>Prosjektcontroller_FL!D7</f>
        <v>0</v>
      </c>
      <c r="E6" s="369">
        <f>Prosjektcontroller_FL!E7</f>
        <v>0</v>
      </c>
      <c r="F6" s="369">
        <f>Prosjektcontroller_FL!F7</f>
        <v>0</v>
      </c>
      <c r="G6" s="369">
        <f>Prosjektcontroller_FL!G7</f>
        <v>0</v>
      </c>
      <c r="H6" s="369">
        <f>Prosjektcontroller_FL!H7</f>
        <v>0</v>
      </c>
      <c r="I6" s="369">
        <f>Prosjektcontroller_FL!I7</f>
        <v>0</v>
      </c>
      <c r="J6" s="369">
        <f>Prosjektcontroller_FL!J7</f>
        <v>0</v>
      </c>
      <c r="K6" s="369">
        <f>Prosjektcontroller_FL!K7</f>
        <v>0</v>
      </c>
      <c r="L6" s="369">
        <f>Prosjektcontroller_FL!L7</f>
        <v>0</v>
      </c>
      <c r="M6" s="369">
        <f>Prosjektcontroller_FL!M7</f>
        <v>0</v>
      </c>
      <c r="N6"/>
      <c r="O6"/>
      <c r="P6"/>
      <c r="Q6"/>
      <c r="R6"/>
    </row>
    <row r="7" spans="2:18" s="36" customFormat="1" x14ac:dyDescent="0.25">
      <c r="B7" s="322" t="s">
        <v>95</v>
      </c>
      <c r="C7" s="369">
        <f t="shared" si="0"/>
        <v>0</v>
      </c>
      <c r="D7" s="369">
        <f>Prosjektcontroller_FL!D8</f>
        <v>0</v>
      </c>
      <c r="E7" s="369">
        <f>Prosjektcontroller_FL!E8</f>
        <v>0</v>
      </c>
      <c r="F7" s="369">
        <f>Prosjektcontroller_FL!F8</f>
        <v>0</v>
      </c>
      <c r="G7" s="369">
        <f>Prosjektcontroller_FL!G8</f>
        <v>0</v>
      </c>
      <c r="H7" s="369">
        <f>Prosjektcontroller_FL!H8</f>
        <v>0</v>
      </c>
      <c r="I7" s="369">
        <f>Prosjektcontroller_FL!I8</f>
        <v>0</v>
      </c>
      <c r="J7" s="369">
        <f>Prosjektcontroller_FL!J8</f>
        <v>0</v>
      </c>
      <c r="K7" s="369">
        <f>Prosjektcontroller_FL!K8</f>
        <v>0</v>
      </c>
      <c r="L7" s="369">
        <f>Prosjektcontroller_FL!L8</f>
        <v>0</v>
      </c>
      <c r="M7" s="369">
        <f>Prosjektcontroller_FL!M8</f>
        <v>0</v>
      </c>
      <c r="N7"/>
      <c r="O7"/>
      <c r="P7"/>
      <c r="Q7"/>
      <c r="R7"/>
    </row>
    <row r="8" spans="2:18" s="36" customFormat="1" x14ac:dyDescent="0.25">
      <c r="B8" s="415" t="s">
        <v>236</v>
      </c>
      <c r="C8" s="416">
        <f t="shared" si="0"/>
        <v>0</v>
      </c>
      <c r="D8" s="416">
        <f>SUM(D4:D7)</f>
        <v>0</v>
      </c>
      <c r="E8" s="416">
        <f>SUM(E4:E7)</f>
        <v>0</v>
      </c>
      <c r="F8" s="416">
        <f t="shared" ref="F8:M8" si="1">SUM(F4:F7)</f>
        <v>0</v>
      </c>
      <c r="G8" s="416">
        <f t="shared" si="1"/>
        <v>0</v>
      </c>
      <c r="H8" s="416">
        <f t="shared" si="1"/>
        <v>0</v>
      </c>
      <c r="I8" s="416">
        <f t="shared" si="1"/>
        <v>0</v>
      </c>
      <c r="J8" s="416">
        <f t="shared" si="1"/>
        <v>0</v>
      </c>
      <c r="K8" s="416">
        <f t="shared" si="1"/>
        <v>0</v>
      </c>
      <c r="L8" s="416">
        <f t="shared" si="1"/>
        <v>0</v>
      </c>
      <c r="M8" s="416">
        <f t="shared" si="1"/>
        <v>0</v>
      </c>
      <c r="N8"/>
      <c r="O8"/>
      <c r="P8"/>
      <c r="Q8"/>
      <c r="R8"/>
    </row>
    <row r="9" spans="2:18" ht="4.5" customHeight="1" x14ac:dyDescent="0.25">
      <c r="B9" s="587"/>
      <c r="C9" s="587"/>
      <c r="D9" s="33"/>
      <c r="E9" s="587"/>
      <c r="F9" s="587"/>
      <c r="G9" s="587"/>
      <c r="H9" s="587"/>
      <c r="I9" s="587"/>
      <c r="J9" s="587"/>
      <c r="K9" s="587"/>
      <c r="L9" s="587"/>
      <c r="M9" s="587"/>
    </row>
    <row r="10" spans="2:18" x14ac:dyDescent="0.25">
      <c r="B10" s="223" t="s">
        <v>279</v>
      </c>
      <c r="C10" s="11" t="str">
        <f>C3</f>
        <v>Totalt</v>
      </c>
      <c r="D10" s="331">
        <f t="shared" ref="D10:M10" si="2">D3</f>
        <v>2025</v>
      </c>
      <c r="E10" s="331">
        <f t="shared" si="2"/>
        <v>2026</v>
      </c>
      <c r="F10" s="331">
        <f t="shared" si="2"/>
        <v>2027</v>
      </c>
      <c r="G10" s="331">
        <f t="shared" si="2"/>
        <v>2028</v>
      </c>
      <c r="H10" s="331">
        <f t="shared" si="2"/>
        <v>2029</v>
      </c>
      <c r="I10" s="331">
        <f t="shared" si="2"/>
        <v>2030</v>
      </c>
      <c r="J10" s="331">
        <f t="shared" si="2"/>
        <v>2031</v>
      </c>
      <c r="K10" s="331">
        <f t="shared" si="2"/>
        <v>2032</v>
      </c>
      <c r="L10" s="331">
        <f t="shared" si="2"/>
        <v>2033</v>
      </c>
      <c r="M10" s="331">
        <f t="shared" si="2"/>
        <v>2034</v>
      </c>
    </row>
    <row r="11" spans="2:18" x14ac:dyDescent="0.25">
      <c r="B11" s="85" t="s">
        <v>69</v>
      </c>
      <c r="C11" s="14">
        <f>SUM(D11:M11)</f>
        <v>0</v>
      </c>
      <c r="D11" s="15">
        <f>Prosjektcontroller_FL!D15</f>
        <v>0</v>
      </c>
      <c r="E11" s="15">
        <f>Prosjektcontroller_FL!E15</f>
        <v>0</v>
      </c>
      <c r="F11" s="15">
        <f>Prosjektcontroller_FL!F15</f>
        <v>0</v>
      </c>
      <c r="G11" s="15">
        <f>Prosjektcontroller_FL!G15</f>
        <v>0</v>
      </c>
      <c r="H11" s="15">
        <f>Prosjektcontroller_FL!H15</f>
        <v>0</v>
      </c>
      <c r="I11" s="15">
        <f>Prosjektcontroller_FL!I15</f>
        <v>0</v>
      </c>
      <c r="J11" s="15">
        <f>Prosjektcontroller_FL!J15</f>
        <v>0</v>
      </c>
      <c r="K11" s="15">
        <f>Prosjektcontroller_FL!K15</f>
        <v>0</v>
      </c>
      <c r="L11" s="15">
        <f>Prosjektcontroller_FL!L15</f>
        <v>0</v>
      </c>
      <c r="M11" s="15">
        <f>Prosjektcontroller_FL!M15</f>
        <v>0</v>
      </c>
    </row>
    <row r="12" spans="2:18" x14ac:dyDescent="0.25">
      <c r="B12" s="236" t="s">
        <v>198</v>
      </c>
      <c r="C12" s="14"/>
      <c r="D12" s="15"/>
      <c r="E12" s="15"/>
      <c r="F12" s="15"/>
      <c r="G12" s="15"/>
      <c r="H12" s="15"/>
      <c r="I12" s="15"/>
      <c r="J12" s="15"/>
      <c r="K12" s="15"/>
      <c r="L12" s="15"/>
      <c r="M12" s="15"/>
    </row>
    <row r="13" spans="2:18" x14ac:dyDescent="0.25">
      <c r="B13" s="615" t="s">
        <v>243</v>
      </c>
      <c r="C13" s="14">
        <f t="shared" ref="C13:C15" si="3">SUM(D13:M13)</f>
        <v>0</v>
      </c>
      <c r="D13" s="15">
        <f>-Prosjektcontroller_FL!D17</f>
        <v>0</v>
      </c>
      <c r="E13" s="15">
        <f>-Prosjektcontroller_FL!E17</f>
        <v>0</v>
      </c>
      <c r="F13" s="15">
        <f>-Prosjektcontroller_FL!F17</f>
        <v>0</v>
      </c>
      <c r="G13" s="15">
        <f>-Prosjektcontroller_FL!G17</f>
        <v>0</v>
      </c>
      <c r="H13" s="15">
        <f>-Prosjektcontroller_FL!H17</f>
        <v>0</v>
      </c>
      <c r="I13" s="15">
        <f>-Prosjektcontroller_FL!I17</f>
        <v>0</v>
      </c>
      <c r="J13" s="15">
        <f>-Prosjektcontroller_FL!J17</f>
        <v>0</v>
      </c>
      <c r="K13" s="15">
        <f>-Prosjektcontroller_FL!K17</f>
        <v>0</v>
      </c>
      <c r="L13" s="15">
        <f>-Prosjektcontroller_FL!L17</f>
        <v>0</v>
      </c>
      <c r="M13" s="15">
        <f>-Prosjektcontroller_FL!M17</f>
        <v>0</v>
      </c>
    </row>
    <row r="14" spans="2:18" x14ac:dyDescent="0.25">
      <c r="B14" s="615" t="s">
        <v>244</v>
      </c>
      <c r="C14" s="14">
        <f t="shared" si="3"/>
        <v>0</v>
      </c>
      <c r="D14" s="15">
        <f>-Prosjektcontroller_FL!D18</f>
        <v>0</v>
      </c>
      <c r="E14" s="15">
        <f>-Prosjektcontroller_FL!E18</f>
        <v>0</v>
      </c>
      <c r="F14" s="15">
        <f>-Prosjektcontroller_FL!F18</f>
        <v>0</v>
      </c>
      <c r="G14" s="15">
        <f>-Prosjektcontroller_FL!G18</f>
        <v>0</v>
      </c>
      <c r="H14" s="15">
        <f>-Prosjektcontroller_FL!H18</f>
        <v>0</v>
      </c>
      <c r="I14" s="15">
        <f>-Prosjektcontroller_FL!I18</f>
        <v>0</v>
      </c>
      <c r="J14" s="15">
        <f>-Prosjektcontroller_FL!J18</f>
        <v>0</v>
      </c>
      <c r="K14" s="15">
        <f>-Prosjektcontroller_FL!K18</f>
        <v>0</v>
      </c>
      <c r="L14" s="15">
        <f>-Prosjektcontroller_FL!L18</f>
        <v>0</v>
      </c>
      <c r="M14" s="15">
        <f>-Prosjektcontroller_FL!M18</f>
        <v>0</v>
      </c>
      <c r="N14" s="587"/>
      <c r="O14" s="587"/>
      <c r="P14" s="587"/>
      <c r="Q14" s="587"/>
      <c r="R14" s="587"/>
    </row>
    <row r="15" spans="2:18" x14ac:dyDescent="0.25">
      <c r="B15" s="615" t="s">
        <v>245</v>
      </c>
      <c r="C15" s="14">
        <f t="shared" si="3"/>
        <v>0</v>
      </c>
      <c r="D15" s="15">
        <f>-Prosjektcontroller_FL!D19</f>
        <v>0</v>
      </c>
      <c r="E15" s="15">
        <f>-Prosjektcontroller_FL!E19</f>
        <v>0</v>
      </c>
      <c r="F15" s="15">
        <f>-Prosjektcontroller_FL!F19</f>
        <v>0</v>
      </c>
      <c r="G15" s="15">
        <f>-Prosjektcontroller_FL!G19</f>
        <v>0</v>
      </c>
      <c r="H15" s="15">
        <f>-Prosjektcontroller_FL!H19</f>
        <v>0</v>
      </c>
      <c r="I15" s="15">
        <f>-Prosjektcontroller_FL!I19</f>
        <v>0</v>
      </c>
      <c r="J15" s="15">
        <f>-Prosjektcontroller_FL!J19</f>
        <v>0</v>
      </c>
      <c r="K15" s="15">
        <f>-Prosjektcontroller_FL!K19</f>
        <v>0</v>
      </c>
      <c r="L15" s="15">
        <f>-Prosjektcontroller_FL!L19</f>
        <v>0</v>
      </c>
      <c r="M15" s="15">
        <f>-Prosjektcontroller_FL!M19</f>
        <v>0</v>
      </c>
      <c r="N15" s="587"/>
      <c r="O15" s="587"/>
      <c r="P15" s="587"/>
      <c r="Q15" s="587"/>
      <c r="R15" s="587"/>
    </row>
    <row r="16" spans="2:18" x14ac:dyDescent="0.25">
      <c r="B16" s="237" t="s">
        <v>249</v>
      </c>
      <c r="C16" s="15">
        <f>SUM(D16:M16)</f>
        <v>0</v>
      </c>
      <c r="D16" s="15">
        <f>Prosjektcontroller_FL!D22</f>
        <v>0</v>
      </c>
      <c r="E16" s="15">
        <f>Prosjektcontroller_FL!E22</f>
        <v>0</v>
      </c>
      <c r="F16" s="15">
        <f>Prosjektcontroller_FL!F22</f>
        <v>0</v>
      </c>
      <c r="G16" s="15">
        <f>Prosjektcontroller_FL!G22</f>
        <v>0</v>
      </c>
      <c r="H16" s="15">
        <f>Prosjektcontroller_FL!H22</f>
        <v>0</v>
      </c>
      <c r="I16" s="15">
        <f>Prosjektcontroller_FL!I22</f>
        <v>0</v>
      </c>
      <c r="J16" s="15">
        <f>Prosjektcontroller_FL!J22</f>
        <v>0</v>
      </c>
      <c r="K16" s="15">
        <f>Prosjektcontroller_FL!K22</f>
        <v>0</v>
      </c>
      <c r="L16" s="15">
        <f>Prosjektcontroller_FL!L22</f>
        <v>0</v>
      </c>
      <c r="M16" s="15">
        <f>Prosjektcontroller_FL!M22</f>
        <v>0</v>
      </c>
      <c r="N16" s="587"/>
      <c r="O16" s="587"/>
      <c r="P16" s="587"/>
      <c r="Q16" s="587"/>
      <c r="R16" s="587"/>
    </row>
    <row r="17" spans="1:18" x14ac:dyDescent="0.25">
      <c r="A17" s="587"/>
      <c r="B17" s="237" t="s">
        <v>142</v>
      </c>
      <c r="C17" s="15">
        <f>SUM(D17:M17)</f>
        <v>0</v>
      </c>
      <c r="D17" s="15">
        <f>Prosjektcontroller_FL!D29</f>
        <v>0</v>
      </c>
      <c r="E17" s="15">
        <f>Prosjektcontroller_FL!E29</f>
        <v>0</v>
      </c>
      <c r="F17" s="15">
        <f>Prosjektcontroller_FL!F29</f>
        <v>0</v>
      </c>
      <c r="G17" s="15">
        <f>Prosjektcontroller_FL!G29</f>
        <v>0</v>
      </c>
      <c r="H17" s="15">
        <f>Prosjektcontroller_FL!H29</f>
        <v>0</v>
      </c>
      <c r="I17" s="15">
        <f>Prosjektcontroller_FL!I29</f>
        <v>0</v>
      </c>
      <c r="J17" s="15">
        <f>Prosjektcontroller_FL!J29</f>
        <v>0</v>
      </c>
      <c r="K17" s="15">
        <f>Prosjektcontroller_FL!K29</f>
        <v>0</v>
      </c>
      <c r="L17" s="15">
        <f>Prosjektcontroller_FL!L29</f>
        <v>0</v>
      </c>
      <c r="M17" s="15">
        <f>Prosjektcontroller_FL!M29</f>
        <v>0</v>
      </c>
      <c r="N17" s="587"/>
      <c r="O17" s="587"/>
      <c r="P17" s="587"/>
      <c r="Q17" s="587"/>
      <c r="R17" s="587"/>
    </row>
    <row r="18" spans="1:18" x14ac:dyDescent="0.25">
      <c r="A18" s="587"/>
      <c r="B18" s="12" t="s">
        <v>198</v>
      </c>
      <c r="C18" s="13">
        <f>SUM(D18:M18)</f>
        <v>0</v>
      </c>
      <c r="D18" s="13">
        <f>SUM(D13:D17)</f>
        <v>0</v>
      </c>
      <c r="E18" s="13">
        <f t="shared" ref="E18:M18" si="4">SUM(E13:E17)</f>
        <v>0</v>
      </c>
      <c r="F18" s="13">
        <f t="shared" si="4"/>
        <v>0</v>
      </c>
      <c r="G18" s="13">
        <f t="shared" si="4"/>
        <v>0</v>
      </c>
      <c r="H18" s="13">
        <f t="shared" si="4"/>
        <v>0</v>
      </c>
      <c r="I18" s="13">
        <f t="shared" si="4"/>
        <v>0</v>
      </c>
      <c r="J18" s="13">
        <f t="shared" si="4"/>
        <v>0</v>
      </c>
      <c r="K18" s="13">
        <f t="shared" si="4"/>
        <v>0</v>
      </c>
      <c r="L18" s="13">
        <f t="shared" si="4"/>
        <v>0</v>
      </c>
      <c r="M18" s="13">
        <f t="shared" si="4"/>
        <v>0</v>
      </c>
      <c r="N18" s="587"/>
      <c r="O18" s="587"/>
      <c r="P18" s="587"/>
      <c r="Q18" s="587"/>
      <c r="R18" s="587"/>
    </row>
    <row r="19" spans="1:18" x14ac:dyDescent="0.25">
      <c r="A19" s="587"/>
      <c r="B19" s="380" t="s">
        <v>281</v>
      </c>
      <c r="C19" s="14">
        <f>SUM(D19:M19)</f>
        <v>-6250000</v>
      </c>
      <c r="D19" s="379">
        <v>-1562500</v>
      </c>
      <c r="E19" s="379">
        <v>-1562500</v>
      </c>
      <c r="F19" s="379">
        <v>-1562500</v>
      </c>
      <c r="G19" s="379">
        <v>-1562500</v>
      </c>
      <c r="H19" s="379"/>
      <c r="I19" s="379"/>
      <c r="J19" s="379"/>
      <c r="K19" s="379"/>
      <c r="L19" s="379"/>
      <c r="M19" s="379"/>
      <c r="N19" s="587"/>
      <c r="O19" s="587"/>
      <c r="P19" s="587"/>
      <c r="Q19" s="587"/>
      <c r="R19" s="587"/>
    </row>
    <row r="20" spans="1:18" x14ac:dyDescent="0.25">
      <c r="A20" s="587"/>
      <c r="B20" s="380"/>
      <c r="C20" s="14">
        <f t="shared" ref="C20:C21" si="5">SUM(D20:M20)</f>
        <v>0</v>
      </c>
      <c r="D20" s="379"/>
      <c r="E20" s="379"/>
      <c r="F20" s="379"/>
      <c r="G20" s="379"/>
      <c r="H20" s="379"/>
      <c r="I20" s="379"/>
      <c r="J20" s="379"/>
      <c r="K20" s="379"/>
      <c r="L20" s="379"/>
      <c r="M20" s="379"/>
      <c r="N20" s="587"/>
      <c r="O20" s="587"/>
      <c r="P20" s="587"/>
      <c r="Q20" s="587"/>
      <c r="R20" s="587"/>
    </row>
    <row r="21" spans="1:18" x14ac:dyDescent="0.25">
      <c r="A21" s="587"/>
      <c r="B21" s="380"/>
      <c r="C21" s="14">
        <f t="shared" si="5"/>
        <v>0</v>
      </c>
      <c r="D21" s="632"/>
      <c r="E21" s="632"/>
      <c r="F21" s="632"/>
      <c r="G21" s="632"/>
      <c r="H21" s="632"/>
      <c r="I21" s="632"/>
      <c r="J21" s="632"/>
      <c r="K21" s="632"/>
      <c r="L21" s="632"/>
      <c r="M21" s="632"/>
      <c r="N21" s="587"/>
      <c r="O21" s="587"/>
      <c r="P21" s="587"/>
      <c r="Q21" s="587"/>
      <c r="R21" s="587"/>
    </row>
    <row r="22" spans="1:18" x14ac:dyDescent="0.25">
      <c r="A22" s="587"/>
      <c r="B22" s="13" t="s">
        <v>280</v>
      </c>
      <c r="C22" s="13">
        <f>SUM(D22:M22)</f>
        <v>-6250000</v>
      </c>
      <c r="D22" s="13">
        <f>D18+(SUM(D19:D21))</f>
        <v>-1562500</v>
      </c>
      <c r="E22" s="13">
        <f t="shared" ref="E22:M22" si="6">E18+(SUM(E19:E21))</f>
        <v>-1562500</v>
      </c>
      <c r="F22" s="13">
        <f t="shared" si="6"/>
        <v>-1562500</v>
      </c>
      <c r="G22" s="13">
        <f t="shared" si="6"/>
        <v>-1562500</v>
      </c>
      <c r="H22" s="13">
        <f t="shared" si="6"/>
        <v>0</v>
      </c>
      <c r="I22" s="13">
        <f t="shared" si="6"/>
        <v>0</v>
      </c>
      <c r="J22" s="13">
        <f t="shared" si="6"/>
        <v>0</v>
      </c>
      <c r="K22" s="13">
        <f t="shared" si="6"/>
        <v>0</v>
      </c>
      <c r="L22" s="13">
        <f t="shared" si="6"/>
        <v>0</v>
      </c>
      <c r="M22" s="13">
        <f t="shared" si="6"/>
        <v>0</v>
      </c>
      <c r="N22" s="587"/>
      <c r="O22" s="587"/>
      <c r="P22" s="587"/>
      <c r="Q22" s="587"/>
      <c r="R22" s="587"/>
    </row>
    <row r="23" spans="1:18" x14ac:dyDescent="0.25">
      <c r="A23" s="587"/>
      <c r="B23" s="86"/>
      <c r="C23" s="86"/>
      <c r="D23" s="86"/>
      <c r="E23" s="86"/>
      <c r="F23" s="86"/>
      <c r="G23" s="86"/>
      <c r="H23" s="86"/>
      <c r="I23" s="86"/>
      <c r="J23" s="86"/>
      <c r="K23" s="587"/>
      <c r="L23" s="86"/>
      <c r="M23" s="86"/>
      <c r="N23" s="587"/>
      <c r="O23" s="587"/>
      <c r="P23" s="587"/>
      <c r="Q23" s="587"/>
      <c r="R23" s="587"/>
    </row>
    <row r="24" spans="1:18" ht="15" customHeight="1" x14ac:dyDescent="0.25">
      <c r="A24" s="587"/>
      <c r="B24" s="615" t="s">
        <v>260</v>
      </c>
      <c r="C24" s="620">
        <f>Prosjektcontroller_FL!C44</f>
        <v>0</v>
      </c>
      <c r="D24" s="224"/>
      <c r="E24" s="804"/>
      <c r="F24" s="804"/>
      <c r="G24" s="631"/>
      <c r="H24" s="631"/>
      <c r="I24" s="631"/>
      <c r="J24" s="631"/>
      <c r="K24" s="631"/>
      <c r="L24" s="631"/>
      <c r="M24" s="631"/>
      <c r="N24" s="587"/>
      <c r="O24" s="587"/>
      <c r="P24" s="587"/>
      <c r="Q24" s="587"/>
      <c r="R24" s="587"/>
    </row>
    <row r="25" spans="1:18" ht="15" customHeight="1" x14ac:dyDescent="0.25">
      <c r="A25" s="587"/>
      <c r="B25" s="615" t="s">
        <v>272</v>
      </c>
      <c r="C25" s="620">
        <f>Prosjektcontroller_FL!C45</f>
        <v>0</v>
      </c>
      <c r="D25" s="538"/>
      <c r="E25" s="538"/>
      <c r="F25" s="621"/>
      <c r="G25" s="621"/>
      <c r="H25" s="621"/>
      <c r="I25" s="621"/>
      <c r="J25" s="621"/>
      <c r="K25" s="621"/>
      <c r="L25" s="621"/>
      <c r="M25" s="621"/>
      <c r="N25" s="587"/>
      <c r="O25" s="587"/>
      <c r="P25" s="587"/>
      <c r="Q25" s="587"/>
      <c r="R25" s="587"/>
    </row>
    <row r="26" spans="1:18" ht="15" customHeight="1" x14ac:dyDescent="0.25">
      <c r="A26" s="587"/>
      <c r="B26" s="233"/>
      <c r="C26" s="233"/>
      <c r="D26" s="233"/>
      <c r="E26" s="233"/>
      <c r="F26" s="233"/>
      <c r="G26" s="233"/>
      <c r="H26" s="233"/>
      <c r="I26" s="233"/>
      <c r="J26" s="233"/>
      <c r="K26" s="233"/>
      <c r="L26" s="233"/>
      <c r="M26" s="587"/>
      <c r="N26" s="587"/>
      <c r="O26" s="587"/>
      <c r="P26" s="587"/>
      <c r="Q26" s="587"/>
      <c r="R26" s="587"/>
    </row>
    <row r="27" spans="1:18" x14ac:dyDescent="0.25">
      <c r="A27" s="233"/>
      <c r="B27" s="803"/>
      <c r="C27" s="803"/>
      <c r="D27" s="803"/>
      <c r="E27" s="233"/>
      <c r="F27" s="233"/>
      <c r="G27" s="233"/>
      <c r="H27" s="233"/>
      <c r="I27" s="233"/>
      <c r="J27" s="233"/>
      <c r="K27" s="233"/>
      <c r="L27" s="233"/>
      <c r="M27" s="587"/>
      <c r="N27" s="587"/>
      <c r="O27" s="587"/>
      <c r="P27" s="587"/>
      <c r="Q27" s="587"/>
      <c r="R27" s="587"/>
    </row>
    <row r="28" spans="1:18" ht="36" customHeight="1" x14ac:dyDescent="0.25">
      <c r="A28" s="233"/>
      <c r="B28" s="233"/>
      <c r="C28" s="233"/>
      <c r="D28" s="233"/>
      <c r="E28" s="233"/>
      <c r="F28" s="233"/>
      <c r="G28" s="233"/>
      <c r="H28" s="233"/>
      <c r="I28" s="233"/>
      <c r="J28" s="233"/>
      <c r="K28" s="233"/>
      <c r="L28" s="233"/>
      <c r="M28" s="587"/>
      <c r="N28" s="587"/>
      <c r="O28" s="587"/>
      <c r="P28" s="587"/>
      <c r="Q28" s="587"/>
      <c r="R28" s="587"/>
    </row>
    <row r="29" spans="1:18" x14ac:dyDescent="0.25">
      <c r="A29" s="233"/>
      <c r="B29" s="233"/>
      <c r="C29" s="233"/>
      <c r="D29" s="233"/>
      <c r="E29" s="233"/>
      <c r="F29" s="233"/>
      <c r="G29" s="233"/>
      <c r="H29" s="233"/>
      <c r="I29" s="233"/>
      <c r="J29" s="233"/>
      <c r="K29" s="233"/>
      <c r="L29" s="233"/>
      <c r="M29" s="587"/>
      <c r="N29" s="587"/>
      <c r="O29" s="587"/>
      <c r="P29" s="587"/>
      <c r="Q29" s="587"/>
      <c r="R29" s="587"/>
    </row>
    <row r="30" spans="1:18" x14ac:dyDescent="0.25">
      <c r="A30" s="233"/>
      <c r="B30" s="233"/>
      <c r="C30" s="233"/>
      <c r="D30" s="233"/>
      <c r="E30" s="233"/>
      <c r="F30" s="233"/>
      <c r="G30" s="233"/>
      <c r="H30" s="233"/>
      <c r="I30" s="233"/>
      <c r="J30" s="233"/>
      <c r="K30" s="233"/>
      <c r="L30" s="233"/>
      <c r="M30" s="587"/>
      <c r="N30" s="587"/>
      <c r="O30" s="587"/>
      <c r="P30" s="587"/>
      <c r="Q30" s="587"/>
      <c r="R30" s="587"/>
    </row>
    <row r="31" spans="1:18" x14ac:dyDescent="0.25">
      <c r="A31" s="233"/>
      <c r="B31" s="233"/>
      <c r="C31" s="233"/>
      <c r="D31" s="233"/>
      <c r="E31" s="233"/>
      <c r="F31" s="233"/>
      <c r="G31" s="233"/>
      <c r="H31" s="233"/>
      <c r="I31" s="233"/>
      <c r="J31" s="233"/>
      <c r="K31" s="233"/>
      <c r="L31" s="233"/>
      <c r="M31" s="587"/>
    </row>
    <row r="32" spans="1:18" x14ac:dyDescent="0.25">
      <c r="A32" s="233"/>
      <c r="B32" s="587"/>
      <c r="C32" s="587"/>
      <c r="D32" s="587"/>
      <c r="E32" s="587"/>
      <c r="F32" s="587"/>
      <c r="G32" s="587"/>
      <c r="H32" s="587"/>
      <c r="I32" s="587"/>
      <c r="J32" s="587"/>
      <c r="K32" s="587"/>
      <c r="L32" s="587"/>
      <c r="M32" s="587"/>
    </row>
    <row r="33" spans="7:18" x14ac:dyDescent="0.25">
      <c r="G33" s="630"/>
      <c r="H33" s="587"/>
      <c r="I33" s="587"/>
      <c r="J33" s="587"/>
      <c r="K33" s="587"/>
      <c r="L33" s="587"/>
      <c r="M33" s="587"/>
    </row>
    <row r="34" spans="7:18" x14ac:dyDescent="0.25">
      <c r="G34" s="587"/>
      <c r="H34" s="587"/>
      <c r="I34" s="587"/>
      <c r="J34" s="587"/>
      <c r="K34" s="587"/>
      <c r="L34" s="587"/>
      <c r="M34" s="587"/>
      <c r="N34" s="587"/>
      <c r="O34" s="587"/>
      <c r="P34" s="587"/>
      <c r="Q34" s="587"/>
      <c r="R34" s="587"/>
    </row>
  </sheetData>
  <sheetProtection algorithmName="SHA-512" hashValue="16MwgzWQ5A/nkLySW4LfDOWsKIXvAviRiv7bMe8Q4aIsSKT/C98pa8g+Skx0HqIR4jcdcF2W55HpPukcmmcQhQ==" saltValue="vRvY32qXEj3ND9BZu98pNg==" spinCount="100000" sheet="1" objects="1" scenarios="1" formatCells="0" formatColumns="0" formatRows="0"/>
  <mergeCells count="2">
    <mergeCell ref="E24:F24"/>
    <mergeCell ref="B27:D27"/>
  </mergeCells>
  <conditionalFormatting sqref="N3">
    <cfRule type="expression" dxfId="32" priority="1" stopIfTrue="1">
      <formula>#REF!="NEI"</formula>
    </cfRule>
  </conditionalFormatting>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9025" r:id="rId4" name="Button 1">
              <controlPr defaultSize="0" print="0" autoFill="0" autoPict="0" macro="[0]!LeggTilEA">
                <anchor moveWithCells="1" sizeWithCells="1">
                  <from>
                    <xdr:col>0</xdr:col>
                    <xdr:colOff>85725</xdr:colOff>
                    <xdr:row>18</xdr:row>
                    <xdr:rowOff>57150</xdr:rowOff>
                  </from>
                  <to>
                    <xdr:col>0</xdr:col>
                    <xdr:colOff>390525</xdr:colOff>
                    <xdr:row>18</xdr:row>
                    <xdr:rowOff>161925</xdr:rowOff>
                  </to>
                </anchor>
              </controlPr>
            </control>
          </mc:Choice>
        </mc:AlternateContent>
        <mc:AlternateContent xmlns:mc="http://schemas.openxmlformats.org/markup-compatibility/2006">
          <mc:Choice Requires="x14">
            <control shapeId="129026" r:id="rId5" name="Button 2">
              <controlPr defaultSize="0" print="0" autoFill="0" autoPict="0" macro="[0]!FjernEA">
                <anchor moveWithCells="1" sizeWithCells="1">
                  <from>
                    <xdr:col>0</xdr:col>
                    <xdr:colOff>476250</xdr:colOff>
                    <xdr:row>18</xdr:row>
                    <xdr:rowOff>57150</xdr:rowOff>
                  </from>
                  <to>
                    <xdr:col>0</xdr:col>
                    <xdr:colOff>781050</xdr:colOff>
                    <xdr:row>18</xdr:row>
                    <xdr:rowOff>161925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
    <tabColor theme="9"/>
  </sheetPr>
  <dimension ref="B1:O27"/>
  <sheetViews>
    <sheetView showGridLines="0" topLeftCell="B1" workbookViewId="0">
      <selection activeCell="B1" sqref="B1"/>
    </sheetView>
  </sheetViews>
  <sheetFormatPr baseColWidth="10" defaultColWidth="9.140625" defaultRowHeight="15" x14ac:dyDescent="0.25"/>
  <cols>
    <col min="1" max="1" width="0.85546875" style="271" customWidth="1"/>
    <col min="2" max="2" width="34.28515625" style="271" customWidth="1"/>
    <col min="3" max="3" width="17" style="271" customWidth="1"/>
    <col min="4" max="4" width="16.5703125" style="271" customWidth="1"/>
    <col min="5" max="5" width="17.42578125" style="271" customWidth="1"/>
    <col min="6" max="6" width="18.140625" style="271" customWidth="1"/>
    <col min="7" max="7" width="16.28515625" style="271" customWidth="1"/>
    <col min="8" max="9" width="16.7109375" style="271" customWidth="1"/>
    <col min="10" max="10" width="18" style="271" customWidth="1"/>
    <col min="11" max="11" width="20.28515625" style="271" customWidth="1"/>
    <col min="12" max="12" width="16" style="271" customWidth="1"/>
    <col min="13" max="13" width="21.140625" style="271" customWidth="1"/>
    <col min="14" max="14" width="9.140625" style="271"/>
    <col min="15" max="15" width="9.7109375" style="271" bestFit="1" customWidth="1"/>
    <col min="16" max="16384" width="9.140625" style="271"/>
  </cols>
  <sheetData>
    <row r="1" spans="2:13" x14ac:dyDescent="0.25">
      <c r="B1" s="24" t="s">
        <v>56</v>
      </c>
      <c r="C1" s="39" t="str">
        <f>IF(Registrering!B3="","",Registrering!B3)</f>
        <v/>
      </c>
      <c r="D1" s="46"/>
      <c r="E1" s="38"/>
      <c r="F1" s="609"/>
      <c r="G1" s="609"/>
      <c r="H1" s="609"/>
      <c r="I1" s="609"/>
      <c r="J1" s="609"/>
      <c r="K1" s="609"/>
      <c r="L1" s="609"/>
      <c r="M1" s="609"/>
    </row>
    <row r="2" spans="2:13" x14ac:dyDescent="0.25">
      <c r="B2" s="609"/>
      <c r="C2" s="33"/>
      <c r="D2" s="609"/>
      <c r="E2" s="609"/>
      <c r="F2" s="609"/>
      <c r="G2" s="609"/>
      <c r="H2" s="609"/>
      <c r="I2" s="609"/>
      <c r="J2" s="609"/>
      <c r="K2" s="610"/>
      <c r="L2" s="633"/>
      <c r="M2" s="609"/>
    </row>
    <row r="3" spans="2:13" x14ac:dyDescent="0.25">
      <c r="B3" s="273" t="s">
        <v>282</v>
      </c>
      <c r="C3" s="266">
        <f>Budsjett!I3</f>
        <v>2025</v>
      </c>
      <c r="D3" s="266">
        <f>C3+1</f>
        <v>2026</v>
      </c>
      <c r="E3" s="266">
        <f t="shared" ref="E3:L3" si="0">D3+1</f>
        <v>2027</v>
      </c>
      <c r="F3" s="266">
        <f t="shared" si="0"/>
        <v>2028</v>
      </c>
      <c r="G3" s="266">
        <f t="shared" si="0"/>
        <v>2029</v>
      </c>
      <c r="H3" s="266">
        <f t="shared" si="0"/>
        <v>2030</v>
      </c>
      <c r="I3" s="266">
        <f t="shared" si="0"/>
        <v>2031</v>
      </c>
      <c r="J3" s="266">
        <f t="shared" si="0"/>
        <v>2032</v>
      </c>
      <c r="K3" s="266">
        <f t="shared" si="0"/>
        <v>2033</v>
      </c>
      <c r="L3" s="266">
        <f t="shared" si="0"/>
        <v>2034</v>
      </c>
      <c r="M3" s="266" t="s">
        <v>283</v>
      </c>
    </row>
    <row r="4" spans="2:13" x14ac:dyDescent="0.25">
      <c r="B4" s="634" t="s">
        <v>284</v>
      </c>
      <c r="C4" s="259">
        <f>-'Budsjett oppdrag'!K23</f>
        <v>0</v>
      </c>
      <c r="D4" s="259">
        <f>-'Budsjett oppdrag'!L23</f>
        <v>0</v>
      </c>
      <c r="E4" s="259">
        <f>-'Budsjett oppdrag'!M23</f>
        <v>0</v>
      </c>
      <c r="F4" s="259">
        <f>-'Budsjett oppdrag'!N23</f>
        <v>0</v>
      </c>
      <c r="G4" s="259">
        <f>-'Budsjett oppdrag'!O23</f>
        <v>0</v>
      </c>
      <c r="H4" s="259">
        <f>-'Budsjett oppdrag'!P23</f>
        <v>0</v>
      </c>
      <c r="I4" s="259">
        <f>-'Budsjett oppdrag'!Q23</f>
        <v>0</v>
      </c>
      <c r="J4" s="259">
        <f>-'Budsjett oppdrag'!R23</f>
        <v>0</v>
      </c>
      <c r="K4" s="259">
        <f>-'Budsjett oppdrag'!S23</f>
        <v>0</v>
      </c>
      <c r="L4" s="259">
        <f>-'Budsjett oppdrag'!T23</f>
        <v>0</v>
      </c>
      <c r="M4" s="246">
        <f t="shared" ref="M4:M12" si="1">SUM(C4:L4)</f>
        <v>0</v>
      </c>
    </row>
    <row r="5" spans="2:13" x14ac:dyDescent="0.25">
      <c r="B5" s="634" t="str">
        <f>[2]Budsjett!A21</f>
        <v>Viderefordelte midler</v>
      </c>
      <c r="C5" s="259">
        <f>'Budsjett oppdrag'!K14*(1+Registrering!B41)</f>
        <v>0</v>
      </c>
      <c r="D5" s="259">
        <f>'Budsjett oppdrag'!L14*(1+Registrering!C41)</f>
        <v>0</v>
      </c>
      <c r="E5" s="259">
        <f>'Budsjett oppdrag'!M14*(1+Registrering!D41)</f>
        <v>0</v>
      </c>
      <c r="F5" s="259">
        <f>'Budsjett oppdrag'!N14*(1+Registrering!E41)</f>
        <v>0</v>
      </c>
      <c r="G5" s="259">
        <f>'Budsjett oppdrag'!O14*(1+Registrering!F41)</f>
        <v>0</v>
      </c>
      <c r="H5" s="259">
        <f>'Budsjett oppdrag'!P14*(1+Registrering!G41)</f>
        <v>0</v>
      </c>
      <c r="I5" s="259">
        <f>'Budsjett oppdrag'!Q14*(1+Registrering!H41)</f>
        <v>0</v>
      </c>
      <c r="J5" s="259">
        <f>'Budsjett oppdrag'!R14*(1+Registrering!I41)</f>
        <v>0</v>
      </c>
      <c r="K5" s="259">
        <f>'Budsjett oppdrag'!S14*(1+Registrering!J41)</f>
        <v>0</v>
      </c>
      <c r="L5" s="259">
        <f>'Budsjett oppdrag'!T14*(1+Registrering!K41)</f>
        <v>0</v>
      </c>
      <c r="M5" s="246">
        <f t="shared" si="1"/>
        <v>0</v>
      </c>
    </row>
    <row r="6" spans="2:13" x14ac:dyDescent="0.25">
      <c r="B6" s="635" t="s">
        <v>285</v>
      </c>
      <c r="C6" s="319">
        <f>C4+C5</f>
        <v>0</v>
      </c>
      <c r="D6" s="320">
        <f t="shared" ref="D6:L6" si="2">D4+D5</f>
        <v>0</v>
      </c>
      <c r="E6" s="320">
        <f t="shared" si="2"/>
        <v>0</v>
      </c>
      <c r="F6" s="320">
        <f t="shared" si="2"/>
        <v>0</v>
      </c>
      <c r="G6" s="320">
        <f t="shared" si="2"/>
        <v>0</v>
      </c>
      <c r="H6" s="320">
        <f t="shared" si="2"/>
        <v>0</v>
      </c>
      <c r="I6" s="320">
        <f t="shared" si="2"/>
        <v>0</v>
      </c>
      <c r="J6" s="320">
        <f t="shared" si="2"/>
        <v>0</v>
      </c>
      <c r="K6" s="320">
        <f t="shared" si="2"/>
        <v>0</v>
      </c>
      <c r="L6" s="320">
        <f t="shared" si="2"/>
        <v>0</v>
      </c>
      <c r="M6" s="246">
        <f t="shared" si="1"/>
        <v>0</v>
      </c>
    </row>
    <row r="7" spans="2:13" x14ac:dyDescent="0.25">
      <c r="B7" s="635" t="s">
        <v>286</v>
      </c>
      <c r="C7" s="318">
        <f>'Budsjett oppdrag'!K22-('Budsjett oppdrag'!K14*Registrering!B41)</f>
        <v>0</v>
      </c>
      <c r="D7" s="321">
        <f>'Budsjett oppdrag'!L22-('Budsjett oppdrag'!L14*Registrering!I41)</f>
        <v>0</v>
      </c>
      <c r="E7" s="321">
        <f>'Budsjett oppdrag'!M22-('Budsjett oppdrag'!M14*Registrering!J41)</f>
        <v>0</v>
      </c>
      <c r="F7" s="321">
        <f>'Budsjett oppdrag'!N22-('Budsjett oppdrag'!N14*Registrering!E41)</f>
        <v>0</v>
      </c>
      <c r="G7" s="321">
        <f>'Budsjett oppdrag'!O22-('Budsjett oppdrag'!O14*Registrering!F41)</f>
        <v>0</v>
      </c>
      <c r="H7" s="321">
        <f>'Budsjett oppdrag'!P22-('Budsjett oppdrag'!P14*Registrering!G41)</f>
        <v>0</v>
      </c>
      <c r="I7" s="321">
        <f>'Budsjett oppdrag'!Q22-('Budsjett oppdrag'!Q14*Registrering!H41)</f>
        <v>0</v>
      </c>
      <c r="J7" s="321">
        <f>'Budsjett oppdrag'!R22-('Budsjett oppdrag'!R14*Registrering!I41)</f>
        <v>0</v>
      </c>
      <c r="K7" s="321">
        <f>'Budsjett oppdrag'!S22-('Budsjett oppdrag'!S14*Registrering!J41)</f>
        <v>0</v>
      </c>
      <c r="L7" s="321">
        <f>'Budsjett oppdrag'!T22-('Budsjett oppdrag'!T14*Registrering!K41)</f>
        <v>0</v>
      </c>
      <c r="M7" s="246">
        <f t="shared" si="1"/>
        <v>0</v>
      </c>
    </row>
    <row r="8" spans="2:13" x14ac:dyDescent="0.25">
      <c r="B8" s="269" t="s">
        <v>287</v>
      </c>
      <c r="C8" s="269">
        <f>C6+C7</f>
        <v>0</v>
      </c>
      <c r="D8" s="269">
        <f t="shared" ref="D8:L8" si="3">D6+D7</f>
        <v>0</v>
      </c>
      <c r="E8" s="269">
        <f t="shared" si="3"/>
        <v>0</v>
      </c>
      <c r="F8" s="269">
        <f t="shared" si="3"/>
        <v>0</v>
      </c>
      <c r="G8" s="269">
        <f t="shared" si="3"/>
        <v>0</v>
      </c>
      <c r="H8" s="269">
        <f t="shared" si="3"/>
        <v>0</v>
      </c>
      <c r="I8" s="269">
        <f t="shared" si="3"/>
        <v>0</v>
      </c>
      <c r="J8" s="269">
        <f t="shared" si="3"/>
        <v>0</v>
      </c>
      <c r="K8" s="269">
        <f t="shared" si="3"/>
        <v>0</v>
      </c>
      <c r="L8" s="269">
        <f t="shared" si="3"/>
        <v>0</v>
      </c>
      <c r="M8" s="269">
        <f t="shared" si="1"/>
        <v>0</v>
      </c>
    </row>
    <row r="9" spans="2:13" x14ac:dyDescent="0.25">
      <c r="B9" s="634" t="s">
        <v>242</v>
      </c>
      <c r="C9" s="259">
        <f>SUMIF('Budsjett oppdrag'!$H$4:$H$94,"Prosjektansatt",'Budsjett oppdrag'!AS$4:AS$94)</f>
        <v>0</v>
      </c>
      <c r="D9" s="259">
        <f>SUMIF('Budsjett oppdrag'!$H$4:$H$94,"Prosjektansatt",'Budsjett oppdrag'!AT$4:AT$94)</f>
        <v>0</v>
      </c>
      <c r="E9" s="259">
        <f>SUMIF('Budsjett oppdrag'!$H$4:$H$94,"Prosjektansatt",'Budsjett oppdrag'!AU$4:AU$94)</f>
        <v>0</v>
      </c>
      <c r="F9" s="259">
        <f>SUMIF('Budsjett oppdrag'!$H$4:$H$94,"Prosjektansatt",'Budsjett oppdrag'!AV$4:AV$94)</f>
        <v>0</v>
      </c>
      <c r="G9" s="259">
        <f>SUMIF('Budsjett oppdrag'!$H$4:$H$94,"Prosjektansatt",'Budsjett oppdrag'!AW$4:AW$94)</f>
        <v>0</v>
      </c>
      <c r="H9" s="259">
        <f>SUMIF('Budsjett oppdrag'!$H$4:$H$94,"Prosjektansatt",'Budsjett oppdrag'!AX$4:AX$94)</f>
        <v>0</v>
      </c>
      <c r="I9" s="259">
        <f>SUMIF('Budsjett oppdrag'!$H$4:$H$94,"Prosjektansatt",'Budsjett oppdrag'!AY$4:AY$94)</f>
        <v>0</v>
      </c>
      <c r="J9" s="259">
        <f>SUMIF('Budsjett oppdrag'!$H$4:$H$94,"Prosjektansatt",'Budsjett oppdrag'!AZ$4:AZ$94)</f>
        <v>0</v>
      </c>
      <c r="K9" s="259">
        <f>SUMIF('Budsjett oppdrag'!$H$4:$H$94,"Prosjektansatt",'Budsjett oppdrag'!BA$4:BA$94)</f>
        <v>0</v>
      </c>
      <c r="L9" s="259">
        <f>SUMIF('Budsjett oppdrag'!$H$4:$H$94,"Prosjektansatt",'Budsjett oppdrag'!BB$4:BB$94)</f>
        <v>0</v>
      </c>
      <c r="M9" s="246">
        <f t="shared" si="1"/>
        <v>0</v>
      </c>
    </row>
    <row r="10" spans="2:13" x14ac:dyDescent="0.25">
      <c r="B10" s="634" t="s">
        <v>288</v>
      </c>
      <c r="C10" s="259">
        <f>SUMIF('Budsjett oppdrag'!$H$4:$H$94,"Frikjøp eksisterende ansatt",'Budsjett oppdrag'!AS$4:AS$94)</f>
        <v>0</v>
      </c>
      <c r="D10" s="259">
        <f>SUMIF('Budsjett oppdrag'!$H$4:$H$94,"Frikjøp eksisterende ansatt",'Budsjett oppdrag'!AT$4:AT$94)</f>
        <v>0</v>
      </c>
      <c r="E10" s="259">
        <f>SUMIF('Budsjett oppdrag'!$H$4:$H$94,"Frikjøp eksisterende ansatt",'Budsjett oppdrag'!AU$4:AU$94)</f>
        <v>0</v>
      </c>
      <c r="F10" s="259">
        <f>SUMIF('Budsjett oppdrag'!$H$4:$H$94,"Frikjøp eksisterende ansatt",'Budsjett oppdrag'!AV$4:AV$94)</f>
        <v>0</v>
      </c>
      <c r="G10" s="259">
        <f>SUMIF('Budsjett oppdrag'!$H$4:$H$94,"Frikjøp eksisterende ansatt",'Budsjett oppdrag'!AW$4:AW$94)</f>
        <v>0</v>
      </c>
      <c r="H10" s="259">
        <f>SUMIF('Budsjett oppdrag'!$H$4:$H$94,"Frikjøp eksisterende ansatt",'Budsjett oppdrag'!AX$4:AX$94)</f>
        <v>0</v>
      </c>
      <c r="I10" s="259">
        <f>SUMIF('Budsjett oppdrag'!$H$4:$H$94,"Frikjøp eksisterende ansatt",'Budsjett oppdrag'!AY$4:AY$94)</f>
        <v>0</v>
      </c>
      <c r="J10" s="259">
        <f>SUMIF('Budsjett oppdrag'!$H$4:$H$94,"Frikjøp eksisterende ansatt",'Budsjett oppdrag'!AZ$4:AZ$94)</f>
        <v>0</v>
      </c>
      <c r="K10" s="259">
        <f>SUMIF('Budsjett oppdrag'!$H$4:$H$94,"Frikjøp eksisterende ansatt",'Budsjett oppdrag'!BA$4:BA$94)</f>
        <v>0</v>
      </c>
      <c r="L10" s="259">
        <f>SUMIF('Budsjett oppdrag'!$H$4:$H$94,"Frikjøp eksisterende ansatt",'Budsjett oppdrag'!BB$4:BB$94)</f>
        <v>0</v>
      </c>
      <c r="M10" s="246">
        <f t="shared" si="1"/>
        <v>0</v>
      </c>
    </row>
    <row r="11" spans="2:13" x14ac:dyDescent="0.25">
      <c r="B11" s="634" t="s">
        <v>147</v>
      </c>
      <c r="C11" s="259">
        <f>'Budsjett oppdrag'!BD7</f>
        <v>0</v>
      </c>
      <c r="D11" s="259">
        <f>'Budsjett oppdrag'!BE7</f>
        <v>0</v>
      </c>
      <c r="E11" s="259">
        <f>'Budsjett oppdrag'!BF7</f>
        <v>0</v>
      </c>
      <c r="F11" s="259">
        <f>'Budsjett oppdrag'!BG7</f>
        <v>0</v>
      </c>
      <c r="G11" s="259">
        <f>'Budsjett oppdrag'!BH7</f>
        <v>0</v>
      </c>
      <c r="H11" s="259">
        <f>'Budsjett oppdrag'!BI7</f>
        <v>0</v>
      </c>
      <c r="I11" s="259">
        <f>'Budsjett oppdrag'!BJ7</f>
        <v>0</v>
      </c>
      <c r="J11" s="259">
        <f>'Budsjett oppdrag'!BK7</f>
        <v>0</v>
      </c>
      <c r="K11" s="259">
        <f>'Budsjett oppdrag'!BL7</f>
        <v>0</v>
      </c>
      <c r="L11" s="259">
        <f>'Budsjett oppdrag'!BM7</f>
        <v>0</v>
      </c>
      <c r="M11" s="246">
        <f t="shared" si="1"/>
        <v>0</v>
      </c>
    </row>
    <row r="12" spans="2:13" x14ac:dyDescent="0.25">
      <c r="B12" s="634" t="s">
        <v>289</v>
      </c>
      <c r="C12" s="259">
        <f>SUMIF('Budsjett oppdrag'!$B$4:$B$94,"Investeringer (utstyr)",'Budsjett oppdrag'!K4:K94)</f>
        <v>0</v>
      </c>
      <c r="D12" s="259">
        <f>SUMIF('Budsjett oppdrag'!$B$4:$B$94,"Investeringer (utstyr)",'Budsjett oppdrag'!L4:L94)</f>
        <v>0</v>
      </c>
      <c r="E12" s="259">
        <f>SUMIF('Budsjett oppdrag'!$B$4:$B$94,"Investeringer (utstyr)",'Budsjett oppdrag'!M4:M94)</f>
        <v>0</v>
      </c>
      <c r="F12" s="259">
        <f>SUMIF('Budsjett oppdrag'!$B$4:$B$94,"Investeringer (utstyr)",'Budsjett oppdrag'!N4:N94)</f>
        <v>0</v>
      </c>
      <c r="G12" s="259">
        <f>SUMIF('Budsjett oppdrag'!$B$4:$B$94,"Investeringer (utstyr)",'Budsjett oppdrag'!O4:O94)</f>
        <v>0</v>
      </c>
      <c r="H12" s="259">
        <f>SUMIF('Budsjett oppdrag'!$B$4:$B$94,"Investeringer (utstyr)",'Budsjett oppdrag'!P4:P94)</f>
        <v>0</v>
      </c>
      <c r="I12" s="259">
        <f>SUMIF('Budsjett oppdrag'!$B$4:$B$94,"Investeringer (utstyr)",'Budsjett oppdrag'!Q4:Q94)</f>
        <v>0</v>
      </c>
      <c r="J12" s="259">
        <f>SUMIF('Budsjett oppdrag'!$B$4:$B$94,"Investeringer (utstyr)",'Budsjett oppdrag'!R4:R94)</f>
        <v>0</v>
      </c>
      <c r="K12" s="259">
        <f>SUMIF('Budsjett oppdrag'!$B$4:$B$94,"Investeringer (utstyr)",'Budsjett oppdrag'!S4:S94)</f>
        <v>0</v>
      </c>
      <c r="L12" s="259">
        <f>SUMIF('Budsjett oppdrag'!$B$4:$B$94,"Investeringer (utstyr)",'Budsjett oppdrag'!T4:T94)</f>
        <v>0</v>
      </c>
      <c r="M12" s="246">
        <f t="shared" si="1"/>
        <v>0</v>
      </c>
    </row>
    <row r="13" spans="2:13" x14ac:dyDescent="0.25">
      <c r="B13" s="634" t="s">
        <v>217</v>
      </c>
      <c r="C13" s="259">
        <f>SUMIF('Budsjett oppdrag'!$B$4:$B$94,"Leiested",'Budsjett oppdrag'!K4:K94)</f>
        <v>0</v>
      </c>
      <c r="D13" s="259">
        <f>SUMIF('Budsjett oppdrag'!$B$4:$B$94,"Leiested",'Budsjett oppdrag'!L4:L94)</f>
        <v>0</v>
      </c>
      <c r="E13" s="259">
        <f>SUMIF('Budsjett oppdrag'!$B$4:$B$94,"Leiested",'Budsjett oppdrag'!M4:M94)</f>
        <v>0</v>
      </c>
      <c r="F13" s="259">
        <f>SUMIF('Budsjett oppdrag'!$B$4:$B$94,"Leiested",'Budsjett oppdrag'!N4:N94)</f>
        <v>0</v>
      </c>
      <c r="G13" s="259">
        <f>SUMIF('Budsjett oppdrag'!$B$4:$B$94,"Leiested",'Budsjett oppdrag'!O4:O94)</f>
        <v>0</v>
      </c>
      <c r="H13" s="259">
        <f>SUMIF('Budsjett oppdrag'!$B$4:$B$94,"Leiested",'Budsjett oppdrag'!P4:P94)</f>
        <v>0</v>
      </c>
      <c r="I13" s="259">
        <f>SUMIF('Budsjett oppdrag'!$B$4:$B$94,"Leiested",'Budsjett oppdrag'!Q4:Q94)</f>
        <v>0</v>
      </c>
      <c r="J13" s="259">
        <f>SUMIF('Budsjett oppdrag'!$B$4:$B$94,"Leiested",'Budsjett oppdrag'!R4:R94)</f>
        <v>0</v>
      </c>
      <c r="K13" s="259">
        <f>SUMIF('Budsjett oppdrag'!$B$4:$B$94,"Leiested",'Budsjett oppdrag'!S4:S94)</f>
        <v>0</v>
      </c>
      <c r="L13" s="259">
        <f>SUMIF('Budsjett oppdrag'!$B$4:$B$94,"Leiested",'Budsjett oppdrag'!T4:T94)</f>
        <v>0</v>
      </c>
      <c r="M13" s="246">
        <f t="shared" ref="M13:M16" si="4">SUM(C13:L13)</f>
        <v>0</v>
      </c>
    </row>
    <row r="14" spans="2:13" x14ac:dyDescent="0.25">
      <c r="B14" s="634" t="s">
        <v>246</v>
      </c>
      <c r="C14" s="259">
        <f>'Budsjett oppdrag'!K16-'Budsjett oppdrag'!K15-'Budsjett oppdrag'!K14-SUMIF('Budsjett oppdrag'!$B$10:$B$13,"Investeringer (utstyr)",'Budsjett oppdrag'!K$10:K$13)</f>
        <v>0</v>
      </c>
      <c r="D14" s="259">
        <f>'Budsjett oppdrag'!L16-'Budsjett oppdrag'!L15-'Budsjett oppdrag'!L14-SUMIF('Budsjett oppdrag'!$B$10:$B$13,"Investeringer (utstyr)",'Budsjett oppdrag'!L$10:L$13)</f>
        <v>0</v>
      </c>
      <c r="E14" s="259">
        <f>'Budsjett oppdrag'!M16-'Budsjett oppdrag'!M15-'Budsjett oppdrag'!M14-SUMIF('Budsjett oppdrag'!$B$10:$B$13,"Investeringer (utstyr)",'Budsjett oppdrag'!M$10:M$13)</f>
        <v>0</v>
      </c>
      <c r="F14" s="259">
        <f>'Budsjett oppdrag'!N16-'Budsjett oppdrag'!N15-'Budsjett oppdrag'!N14-SUMIF('Budsjett oppdrag'!$B$10:$B$13,"Investeringer (utstyr)",'Budsjett oppdrag'!N$10:N$13)</f>
        <v>0</v>
      </c>
      <c r="G14" s="259">
        <f>'Budsjett oppdrag'!O16-'Budsjett oppdrag'!O15-'Budsjett oppdrag'!O14-SUMIF('Budsjett oppdrag'!$B$10:$B$13,"Investeringer (utstyr)",'Budsjett oppdrag'!O$10:O$13)</f>
        <v>0</v>
      </c>
      <c r="H14" s="259">
        <f>'Budsjett oppdrag'!P16-'Budsjett oppdrag'!P15-'Budsjett oppdrag'!P14-SUMIF('Budsjett oppdrag'!$B$10:$B$13,"Investeringer (utstyr)",'Budsjett oppdrag'!P$10:P$13)</f>
        <v>0</v>
      </c>
      <c r="I14" s="259">
        <f>'Budsjett oppdrag'!Q16-'Budsjett oppdrag'!Q15-'Budsjett oppdrag'!Q14-SUMIF('Budsjett oppdrag'!$B$10:$B$13,"Investeringer (utstyr)",'Budsjett oppdrag'!Q$10:Q$13)</f>
        <v>0</v>
      </c>
      <c r="J14" s="259">
        <f>'Budsjett oppdrag'!R16-'Budsjett oppdrag'!R15-'Budsjett oppdrag'!R14-SUMIF('Budsjett oppdrag'!$B$10:$B$13,"Investeringer (utstyr)",'Budsjett oppdrag'!R$10:R$13)</f>
        <v>0</v>
      </c>
      <c r="K14" s="259">
        <f>'Budsjett oppdrag'!S16-'Budsjett oppdrag'!S15-'Budsjett oppdrag'!S14-SUMIF('Budsjett oppdrag'!$B$10:$B$13,"Investeringer (utstyr)",'Budsjett oppdrag'!S$10:S$13)</f>
        <v>0</v>
      </c>
      <c r="L14" s="259">
        <f>'Budsjett oppdrag'!T16-'Budsjett oppdrag'!T15-'Budsjett oppdrag'!T14-SUMIF('Budsjett oppdrag'!$B$10:$B$13,"Investeringer (utstyr)",'Budsjett oppdrag'!T$10:T$13)</f>
        <v>0</v>
      </c>
      <c r="M14" s="259">
        <f>'Budsjett oppdrag'!F16-'Budsjett oppdrag'!F15-'Budsjett oppdrag'!F14-SUMIF('Budsjett oppdrag'!$B$10:$B$13,"Investeringer (utstyr)",'Budsjett oppdrag'!F$10:F$13)</f>
        <v>0</v>
      </c>
    </row>
    <row r="15" spans="2:13" x14ac:dyDescent="0.25">
      <c r="B15" s="268" t="s">
        <v>276</v>
      </c>
      <c r="C15" s="269">
        <f t="shared" ref="C15:L15" si="5">SUM(C9:C14)</f>
        <v>0</v>
      </c>
      <c r="D15" s="269">
        <f t="shared" si="5"/>
        <v>0</v>
      </c>
      <c r="E15" s="269">
        <f t="shared" si="5"/>
        <v>0</v>
      </c>
      <c r="F15" s="269">
        <f t="shared" si="5"/>
        <v>0</v>
      </c>
      <c r="G15" s="269">
        <f t="shared" si="5"/>
        <v>0</v>
      </c>
      <c r="H15" s="269">
        <f t="shared" si="5"/>
        <v>0</v>
      </c>
      <c r="I15" s="269">
        <f t="shared" si="5"/>
        <v>0</v>
      </c>
      <c r="J15" s="269">
        <f t="shared" si="5"/>
        <v>0</v>
      </c>
      <c r="K15" s="269">
        <f t="shared" si="5"/>
        <v>0</v>
      </c>
      <c r="L15" s="269">
        <f t="shared" si="5"/>
        <v>0</v>
      </c>
      <c r="M15" s="269">
        <f t="shared" si="4"/>
        <v>0</v>
      </c>
    </row>
    <row r="16" spans="2:13" x14ac:dyDescent="0.25">
      <c r="B16" s="268" t="s">
        <v>290</v>
      </c>
      <c r="C16" s="269">
        <f>C8+C15</f>
        <v>0</v>
      </c>
      <c r="D16" s="269">
        <f t="shared" ref="D16:L16" si="6">D8+D15</f>
        <v>0</v>
      </c>
      <c r="E16" s="269">
        <f t="shared" si="6"/>
        <v>0</v>
      </c>
      <c r="F16" s="269">
        <f t="shared" si="6"/>
        <v>0</v>
      </c>
      <c r="G16" s="269">
        <f t="shared" si="6"/>
        <v>0</v>
      </c>
      <c r="H16" s="269">
        <f t="shared" si="6"/>
        <v>0</v>
      </c>
      <c r="I16" s="269">
        <f t="shared" si="6"/>
        <v>0</v>
      </c>
      <c r="J16" s="269">
        <f t="shared" si="6"/>
        <v>0</v>
      </c>
      <c r="K16" s="269">
        <f t="shared" si="6"/>
        <v>0</v>
      </c>
      <c r="L16" s="269">
        <f t="shared" si="6"/>
        <v>0</v>
      </c>
      <c r="M16" s="269">
        <f t="shared" si="4"/>
        <v>0</v>
      </c>
    </row>
    <row r="18" spans="2:15" x14ac:dyDescent="0.25">
      <c r="B18" s="267" t="s">
        <v>256</v>
      </c>
      <c r="C18" s="255">
        <f>C10+C11+C13-C16</f>
        <v>0</v>
      </c>
      <c r="D18" s="255">
        <f t="shared" ref="D18:M18" si="7">D10+D11+D13-D16</f>
        <v>0</v>
      </c>
      <c r="E18" s="255">
        <f t="shared" si="7"/>
        <v>0</v>
      </c>
      <c r="F18" s="255">
        <f t="shared" si="7"/>
        <v>0</v>
      </c>
      <c r="G18" s="255">
        <f t="shared" si="7"/>
        <v>0</v>
      </c>
      <c r="H18" s="255">
        <f t="shared" si="7"/>
        <v>0</v>
      </c>
      <c r="I18" s="255">
        <f t="shared" si="7"/>
        <v>0</v>
      </c>
      <c r="J18" s="255">
        <f t="shared" si="7"/>
        <v>0</v>
      </c>
      <c r="K18" s="255">
        <f t="shared" si="7"/>
        <v>0</v>
      </c>
      <c r="L18" s="255">
        <f t="shared" si="7"/>
        <v>0</v>
      </c>
      <c r="M18" s="255">
        <f t="shared" si="7"/>
        <v>0</v>
      </c>
      <c r="N18" s="636"/>
      <c r="O18" s="609"/>
    </row>
    <row r="19" spans="2:15" ht="15.75" thickBot="1" x14ac:dyDescent="0.3">
      <c r="B19" s="265"/>
      <c r="C19" s="265"/>
      <c r="D19" s="609"/>
      <c r="E19" s="609"/>
      <c r="F19" s="609"/>
      <c r="G19" s="609"/>
      <c r="H19" s="609"/>
      <c r="I19" s="609"/>
      <c r="J19" s="609"/>
      <c r="K19" s="609"/>
      <c r="L19" s="609"/>
      <c r="M19" s="609"/>
      <c r="N19" s="609"/>
      <c r="O19" s="609"/>
    </row>
    <row r="20" spans="2:15" x14ac:dyDescent="0.25">
      <c r="B20" s="814" t="s">
        <v>257</v>
      </c>
      <c r="C20" s="805" t="str">
        <f>IF(Registrering!B7="","",Registrering!B7)</f>
        <v/>
      </c>
      <c r="D20" s="806"/>
      <c r="E20" s="806"/>
      <c r="F20" s="806"/>
      <c r="G20" s="806"/>
      <c r="H20" s="806"/>
      <c r="I20" s="806"/>
      <c r="J20" s="806"/>
      <c r="K20" s="806"/>
      <c r="L20" s="806"/>
      <c r="M20" s="807"/>
      <c r="N20" s="609"/>
      <c r="O20" s="609"/>
    </row>
    <row r="21" spans="2:15" x14ac:dyDescent="0.25">
      <c r="B21" s="815"/>
      <c r="C21" s="808"/>
      <c r="D21" s="809"/>
      <c r="E21" s="809"/>
      <c r="F21" s="809"/>
      <c r="G21" s="809"/>
      <c r="H21" s="809"/>
      <c r="I21" s="809"/>
      <c r="J21" s="809"/>
      <c r="K21" s="809"/>
      <c r="L21" s="809"/>
      <c r="M21" s="810"/>
      <c r="N21" s="609"/>
      <c r="O21" s="609"/>
    </row>
    <row r="22" spans="2:15" ht="15" customHeight="1" thickBot="1" x14ac:dyDescent="0.3">
      <c r="B22" s="816"/>
      <c r="C22" s="811"/>
      <c r="D22" s="812"/>
      <c r="E22" s="812"/>
      <c r="F22" s="812"/>
      <c r="G22" s="812"/>
      <c r="H22" s="812"/>
      <c r="I22" s="812"/>
      <c r="J22" s="812"/>
      <c r="K22" s="812"/>
      <c r="L22" s="812"/>
      <c r="M22" s="813"/>
      <c r="N22" s="278"/>
      <c r="O22" s="637"/>
    </row>
    <row r="23" spans="2:15" ht="15" customHeight="1" x14ac:dyDescent="0.25">
      <c r="B23" s="417"/>
      <c r="C23" s="638"/>
      <c r="D23" s="638"/>
      <c r="E23" s="638"/>
      <c r="F23" s="638"/>
      <c r="G23" s="638"/>
      <c r="H23" s="638"/>
      <c r="I23" s="638"/>
      <c r="J23" s="638"/>
      <c r="K23" s="638"/>
      <c r="L23" s="638"/>
      <c r="M23" s="638"/>
      <c r="N23" s="278"/>
      <c r="O23" s="637"/>
    </row>
    <row r="24" spans="2:15" x14ac:dyDescent="0.25">
      <c r="B24" s="21" t="s">
        <v>261</v>
      </c>
      <c r="C24" s="21"/>
      <c r="D24" s="587"/>
      <c r="E24" s="639" t="s">
        <v>262</v>
      </c>
      <c r="F24" s="587"/>
      <c r="G24" s="621"/>
      <c r="H24" s="621"/>
      <c r="I24" s="621"/>
      <c r="J24" s="621"/>
      <c r="K24" s="639" t="s">
        <v>262</v>
      </c>
      <c r="L24" s="609"/>
      <c r="M24" s="609"/>
      <c r="N24" s="609"/>
      <c r="O24" s="637"/>
    </row>
    <row r="25" spans="2:15" x14ac:dyDescent="0.25">
      <c r="B25" s="773"/>
      <c r="C25" s="774"/>
      <c r="D25" s="775"/>
      <c r="E25" s="623"/>
      <c r="F25" s="776"/>
      <c r="G25" s="777"/>
      <c r="H25" s="777"/>
      <c r="I25" s="777"/>
      <c r="J25" s="778"/>
      <c r="K25" s="623"/>
      <c r="L25" s="609"/>
      <c r="M25" s="609"/>
      <c r="N25" s="609"/>
      <c r="O25" s="609"/>
    </row>
    <row r="26" spans="2:15" x14ac:dyDescent="0.25">
      <c r="B26" s="785" t="s">
        <v>263</v>
      </c>
      <c r="C26" s="786"/>
      <c r="D26" s="786"/>
      <c r="E26" s="622"/>
      <c r="F26" s="332" t="s">
        <v>264</v>
      </c>
      <c r="G26" s="624"/>
      <c r="H26" s="625"/>
      <c r="I26" s="625"/>
      <c r="J26" s="626"/>
      <c r="K26" s="622"/>
      <c r="L26" s="609"/>
      <c r="M26" s="609"/>
      <c r="N26" s="609"/>
      <c r="O26" s="609"/>
    </row>
    <row r="27" spans="2:15" x14ac:dyDescent="0.25">
      <c r="B27" s="769" t="str">
        <f>IF(Registrering!B5="","",Registrering!B5)</f>
        <v/>
      </c>
      <c r="C27" s="770"/>
      <c r="D27" s="770"/>
      <c r="E27" s="622"/>
      <c r="F27" s="627" t="str">
        <f>IF(Registrering!B4="","",Registrering!B4)</f>
        <v/>
      </c>
      <c r="G27" s="628"/>
      <c r="H27" s="628"/>
      <c r="I27" s="628"/>
      <c r="J27" s="629"/>
      <c r="K27" s="622"/>
      <c r="L27" s="609"/>
      <c r="M27" s="609"/>
      <c r="N27" s="609"/>
      <c r="O27" s="609"/>
    </row>
  </sheetData>
  <sheetProtection algorithmName="SHA-512" hashValue="8DWCyBl03X2cy7gx/a/DBlSGp2yZdULL6YUGX2Wqkcpk6qyX7B3jb93rlLHfsyD7XVDlLSVdpItQ0lktdWceGg==" saltValue="CmvneT9l1h5p7m4UfyBccQ==" spinCount="100000" sheet="1" objects="1" scenarios="1" formatCells="0" formatColumns="0" formatRows="0"/>
  <mergeCells count="6">
    <mergeCell ref="B26:D26"/>
    <mergeCell ref="B27:D27"/>
    <mergeCell ref="C20:M22"/>
    <mergeCell ref="B20:B22"/>
    <mergeCell ref="B25:D25"/>
    <mergeCell ref="F25:J25"/>
  </mergeCell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Ark3">
    <tabColor theme="0" tint="-0.34998626667073579"/>
  </sheetPr>
  <dimension ref="A1:AJ122"/>
  <sheetViews>
    <sheetView showGridLines="0" topLeftCell="C80" zoomScaleNormal="100" workbookViewId="0">
      <selection activeCell="G113" sqref="G113"/>
    </sheetView>
  </sheetViews>
  <sheetFormatPr baseColWidth="10" defaultColWidth="9.140625" defaultRowHeight="12.75" x14ac:dyDescent="0.2"/>
  <cols>
    <col min="1" max="1" width="11.140625" customWidth="1"/>
    <col min="2" max="2" width="10.28515625" style="2" bestFit="1" customWidth="1"/>
    <col min="4" max="4" width="8.5703125" bestFit="1" customWidth="1"/>
    <col min="5" max="5" width="8.5703125" customWidth="1"/>
    <col min="7" max="7" width="38.85546875" customWidth="1"/>
    <col min="8" max="8" width="20.85546875" customWidth="1"/>
    <col min="9" max="9" width="14.85546875" customWidth="1"/>
    <col min="10" max="10" width="12" bestFit="1" customWidth="1"/>
    <col min="11" max="11" width="10.28515625" bestFit="1" customWidth="1"/>
    <col min="12" max="12" width="12.28515625" customWidth="1"/>
    <col min="13" max="13" width="13.140625" customWidth="1"/>
    <col min="14" max="14" width="11.7109375" customWidth="1"/>
    <col min="15" max="15" width="12.85546875" customWidth="1"/>
    <col min="16" max="21" width="10.5703125" customWidth="1"/>
    <col min="22" max="22" width="9.85546875" customWidth="1"/>
    <col min="23" max="32" width="11.28515625" customWidth="1"/>
    <col min="36" max="36" width="76.7109375" bestFit="1" customWidth="1"/>
  </cols>
  <sheetData>
    <row r="1" spans="1:36" ht="15.75" x14ac:dyDescent="0.25">
      <c r="A1" s="50" t="s">
        <v>291</v>
      </c>
      <c r="D1" s="381">
        <v>2025</v>
      </c>
    </row>
    <row r="3" spans="1:36" ht="21" x14ac:dyDescent="0.35">
      <c r="A3" s="35"/>
      <c r="G3" s="35" t="s">
        <v>292</v>
      </c>
      <c r="AI3" s="226"/>
    </row>
    <row r="4" spans="1:36" x14ac:dyDescent="0.2">
      <c r="A4" s="2"/>
    </row>
    <row r="5" spans="1:36" x14ac:dyDescent="0.2">
      <c r="A5" s="226"/>
      <c r="B5" s="226"/>
      <c r="G5" s="382" t="s">
        <v>293</v>
      </c>
      <c r="H5" s="383">
        <v>1628</v>
      </c>
      <c r="I5" s="384" t="s">
        <v>294</v>
      </c>
      <c r="J5" s="384"/>
      <c r="K5" s="384"/>
      <c r="L5" s="384"/>
      <c r="AE5" s="384"/>
      <c r="AF5" s="384"/>
      <c r="AG5" s="384"/>
      <c r="AH5" s="384"/>
    </row>
    <row r="6" spans="1:36" x14ac:dyDescent="0.2">
      <c r="A6" s="65"/>
      <c r="B6" s="65"/>
      <c r="C6" s="65"/>
      <c r="D6" s="65"/>
      <c r="E6" s="65"/>
      <c r="G6" s="384"/>
      <c r="H6" s="384"/>
      <c r="I6" s="384"/>
      <c r="J6" s="385"/>
      <c r="K6" s="385"/>
      <c r="L6" s="385"/>
      <c r="M6" s="385">
        <f>Budsjett!G10*M10</f>
        <v>0</v>
      </c>
      <c r="S6" s="384"/>
      <c r="T6" s="384"/>
      <c r="U6" s="384"/>
      <c r="V6" s="384"/>
      <c r="W6" s="384"/>
      <c r="AE6" s="386"/>
      <c r="AF6" s="384"/>
      <c r="AG6" s="384"/>
      <c r="AH6" s="384"/>
    </row>
    <row r="7" spans="1:36" ht="15.75" x14ac:dyDescent="0.25">
      <c r="A7" s="65"/>
      <c r="B7" s="65"/>
      <c r="G7" s="448"/>
      <c r="H7" s="387" t="s">
        <v>295</v>
      </c>
      <c r="I7" s="388" t="s">
        <v>296</v>
      </c>
      <c r="J7" s="388">
        <f>D1</f>
        <v>2025</v>
      </c>
      <c r="K7" s="388">
        <f>J7+1</f>
        <v>2026</v>
      </c>
      <c r="L7" s="388">
        <f t="shared" ref="L7:S7" si="0">K7+1</f>
        <v>2027</v>
      </c>
      <c r="M7" s="388">
        <f t="shared" si="0"/>
        <v>2028</v>
      </c>
      <c r="N7" s="388">
        <f t="shared" si="0"/>
        <v>2029</v>
      </c>
      <c r="O7" s="388">
        <f t="shared" si="0"/>
        <v>2030</v>
      </c>
      <c r="P7" s="388">
        <f t="shared" si="0"/>
        <v>2031</v>
      </c>
      <c r="Q7" s="388">
        <f t="shared" si="0"/>
        <v>2032</v>
      </c>
      <c r="R7" s="388">
        <f t="shared" si="0"/>
        <v>2033</v>
      </c>
      <c r="S7" s="388">
        <f t="shared" si="0"/>
        <v>2034</v>
      </c>
      <c r="T7" s="388">
        <f t="shared" ref="T7" si="1">S7+1</f>
        <v>2035</v>
      </c>
      <c r="U7" s="388">
        <f t="shared" ref="U7" si="2">T7+1</f>
        <v>2036</v>
      </c>
      <c r="V7" s="388">
        <f t="shared" ref="V7" si="3">U7+1</f>
        <v>2037</v>
      </c>
      <c r="W7" s="113"/>
      <c r="X7" s="113"/>
      <c r="Y7" s="113"/>
      <c r="Z7" s="113"/>
      <c r="AA7" s="113"/>
      <c r="AB7" s="113"/>
      <c r="AC7" s="113"/>
      <c r="AD7" s="113"/>
      <c r="AE7" s="113"/>
      <c r="AF7" s="113"/>
      <c r="AG7" s="384"/>
      <c r="AH7" s="384"/>
    </row>
    <row r="8" spans="1:36" ht="15.75" x14ac:dyDescent="0.2">
      <c r="A8" s="65"/>
      <c r="B8" s="65"/>
      <c r="G8" s="382" t="s">
        <v>33</v>
      </c>
      <c r="H8" s="383">
        <v>516000</v>
      </c>
      <c r="I8" s="383">
        <v>173000</v>
      </c>
      <c r="J8" s="383"/>
      <c r="K8" s="383"/>
      <c r="L8" s="383"/>
      <c r="M8" s="383"/>
      <c r="N8" s="383"/>
      <c r="O8" s="383"/>
      <c r="P8" s="383"/>
      <c r="Q8" s="383"/>
      <c r="R8" s="383"/>
      <c r="S8" s="383"/>
      <c r="T8" s="383"/>
      <c r="U8" s="383"/>
      <c r="V8" s="383"/>
      <c r="W8" s="113"/>
      <c r="X8" s="113"/>
      <c r="Y8" s="113"/>
      <c r="Z8" s="113"/>
      <c r="AA8" s="113"/>
      <c r="AB8" s="113"/>
      <c r="AC8" s="113"/>
      <c r="AD8" s="113"/>
      <c r="AE8" s="113"/>
      <c r="AF8" s="113"/>
      <c r="AG8" s="384"/>
      <c r="AH8" s="384"/>
      <c r="AI8" s="652"/>
      <c r="AJ8" s="389"/>
    </row>
    <row r="9" spans="1:36" x14ac:dyDescent="0.2">
      <c r="A9" s="65"/>
      <c r="B9" s="65"/>
      <c r="G9" s="382" t="s">
        <v>297</v>
      </c>
      <c r="H9" s="383">
        <v>516000</v>
      </c>
      <c r="I9" s="383">
        <v>173000</v>
      </c>
      <c r="J9" s="383"/>
      <c r="K9" s="383"/>
      <c r="L9" s="383"/>
      <c r="M9" s="383"/>
      <c r="N9" s="383"/>
      <c r="O9" s="383"/>
      <c r="P9" s="383"/>
      <c r="Q9" s="383"/>
      <c r="R9" s="383"/>
      <c r="S9" s="383"/>
      <c r="T9" s="383"/>
      <c r="U9" s="383"/>
      <c r="V9" s="383"/>
      <c r="W9" s="113"/>
      <c r="X9" s="113"/>
      <c r="Y9" s="113"/>
      <c r="Z9" s="113"/>
      <c r="AA9" s="113"/>
      <c r="AB9" s="113"/>
      <c r="AC9" s="113"/>
      <c r="AD9" s="113"/>
      <c r="AE9" s="113"/>
      <c r="AF9" s="113"/>
      <c r="AG9" s="384"/>
      <c r="AH9" s="384"/>
      <c r="AI9" s="653"/>
      <c r="AJ9" s="389"/>
    </row>
    <row r="10" spans="1:36" x14ac:dyDescent="0.2">
      <c r="A10" s="65"/>
      <c r="B10" s="65"/>
      <c r="G10" s="382" t="s">
        <v>298</v>
      </c>
      <c r="H10" s="383"/>
      <c r="I10" s="383"/>
      <c r="J10" s="383">
        <f>H8</f>
        <v>516000</v>
      </c>
      <c r="K10" s="383">
        <f>J10*J$49</f>
        <v>534060</v>
      </c>
      <c r="L10" s="383">
        <f t="shared" ref="L10:V10" si="4">$J10*K$49</f>
        <v>552752.1</v>
      </c>
      <c r="M10" s="383">
        <f t="shared" si="4"/>
        <v>572098.42349999992</v>
      </c>
      <c r="N10" s="383">
        <f t="shared" si="4"/>
        <v>592121.86832249979</v>
      </c>
      <c r="O10" s="383">
        <f t="shared" si="4"/>
        <v>612846.13371378719</v>
      </c>
      <c r="P10" s="383">
        <f t="shared" si="4"/>
        <v>634295.74839376973</v>
      </c>
      <c r="Q10" s="383">
        <f t="shared" si="4"/>
        <v>656496.09958755155</v>
      </c>
      <c r="R10" s="383">
        <f t="shared" si="4"/>
        <v>679473.46307311591</v>
      </c>
      <c r="S10" s="383">
        <f t="shared" si="4"/>
        <v>703255.03428067488</v>
      </c>
      <c r="T10" s="383">
        <f t="shared" si="4"/>
        <v>727868.96048049838</v>
      </c>
      <c r="U10" s="383">
        <f t="shared" si="4"/>
        <v>753344.37409731583</v>
      </c>
      <c r="V10" s="383">
        <f t="shared" si="4"/>
        <v>779711.42719072185</v>
      </c>
      <c r="W10" s="113"/>
      <c r="X10" s="113"/>
      <c r="Y10" s="113"/>
      <c r="Z10" s="113"/>
      <c r="AA10" s="113"/>
      <c r="AB10" s="113"/>
      <c r="AC10" s="113"/>
      <c r="AD10" s="113"/>
      <c r="AE10" s="113"/>
      <c r="AF10" s="113"/>
      <c r="AG10" s="384"/>
      <c r="AH10" s="384"/>
      <c r="AI10" s="653"/>
      <c r="AJ10" s="389"/>
    </row>
    <row r="11" spans="1:36" s="390" customFormat="1" x14ac:dyDescent="0.2">
      <c r="A11" s="65"/>
      <c r="B11" s="65"/>
      <c r="G11" s="382" t="s">
        <v>299</v>
      </c>
      <c r="H11" s="383"/>
      <c r="I11" s="383"/>
      <c r="J11" s="383">
        <f>I8</f>
        <v>173000</v>
      </c>
      <c r="K11" s="383">
        <f>J11*J$49</f>
        <v>179055</v>
      </c>
      <c r="L11" s="383">
        <f t="shared" ref="L11:V11" si="5">$J11*K$49</f>
        <v>185321.92499999999</v>
      </c>
      <c r="M11" s="383">
        <f t="shared" si="5"/>
        <v>191808.19237499996</v>
      </c>
      <c r="N11" s="383">
        <f t="shared" si="5"/>
        <v>198521.47910812494</v>
      </c>
      <c r="O11" s="383">
        <f t="shared" si="5"/>
        <v>205469.73087690928</v>
      </c>
      <c r="P11" s="383">
        <f t="shared" si="5"/>
        <v>212661.1714576011</v>
      </c>
      <c r="Q11" s="383">
        <f t="shared" si="5"/>
        <v>220104.31245861712</v>
      </c>
      <c r="R11" s="383">
        <f t="shared" si="5"/>
        <v>227807.96339466871</v>
      </c>
      <c r="S11" s="383">
        <f t="shared" si="5"/>
        <v>235781.24211348206</v>
      </c>
      <c r="T11" s="383">
        <f t="shared" si="5"/>
        <v>244033.58558745394</v>
      </c>
      <c r="U11" s="383">
        <f t="shared" si="5"/>
        <v>252574.7610830148</v>
      </c>
      <c r="V11" s="383">
        <f t="shared" si="5"/>
        <v>261414.87772092028</v>
      </c>
      <c r="W11" s="113"/>
      <c r="X11" s="113"/>
      <c r="Y11" s="113"/>
      <c r="Z11" s="113"/>
      <c r="AA11" s="113"/>
      <c r="AB11" s="113"/>
      <c r="AC11" s="113"/>
      <c r="AD11" s="113"/>
      <c r="AE11" s="113"/>
      <c r="AF11" s="113"/>
      <c r="AG11" s="384"/>
      <c r="AH11" s="384"/>
      <c r="AI11" s="654"/>
      <c r="AJ11" s="391"/>
    </row>
    <row r="12" spans="1:36" x14ac:dyDescent="0.2">
      <c r="A12" s="65"/>
      <c r="B12" s="65"/>
      <c r="G12" s="382" t="s">
        <v>300</v>
      </c>
      <c r="H12" s="383"/>
      <c r="I12" s="383"/>
      <c r="J12" s="383">
        <f>H9</f>
        <v>516000</v>
      </c>
      <c r="K12" s="383">
        <f>J12*J$49</f>
        <v>534060</v>
      </c>
      <c r="L12" s="383">
        <f t="shared" ref="L12" si="6">$J12*K$49</f>
        <v>552752.1</v>
      </c>
      <c r="M12" s="383">
        <f t="shared" ref="M12" si="7">$J12*L$49</f>
        <v>572098.42349999992</v>
      </c>
      <c r="N12" s="383">
        <f t="shared" ref="N12" si="8">$J12*M$49</f>
        <v>592121.86832249979</v>
      </c>
      <c r="O12" s="383">
        <f t="shared" ref="O12" si="9">$J12*N$49</f>
        <v>612846.13371378719</v>
      </c>
      <c r="P12" s="383">
        <f t="shared" ref="P12" si="10">$J12*O$49</f>
        <v>634295.74839376973</v>
      </c>
      <c r="Q12" s="383">
        <f t="shared" ref="Q12" si="11">$J12*P$49</f>
        <v>656496.09958755155</v>
      </c>
      <c r="R12" s="383">
        <f t="shared" ref="R12" si="12">$J12*Q$49</f>
        <v>679473.46307311591</v>
      </c>
      <c r="S12" s="383">
        <f t="shared" ref="S12" si="13">$J12*R$49</f>
        <v>703255.03428067488</v>
      </c>
      <c r="T12" s="383">
        <f t="shared" ref="T12:V13" si="14">$J12*S$49</f>
        <v>727868.96048049838</v>
      </c>
      <c r="U12" s="383">
        <f t="shared" si="14"/>
        <v>753344.37409731583</v>
      </c>
      <c r="V12" s="383">
        <f t="shared" si="14"/>
        <v>779711.42719072185</v>
      </c>
      <c r="W12" s="113"/>
      <c r="X12" s="113"/>
      <c r="Y12" s="113"/>
      <c r="Z12" s="113"/>
      <c r="AA12" s="113"/>
      <c r="AB12" s="113"/>
      <c r="AC12" s="113"/>
      <c r="AD12" s="113"/>
      <c r="AE12" s="113"/>
      <c r="AF12" s="113"/>
      <c r="AG12" s="384"/>
      <c r="AH12" s="384"/>
      <c r="AI12" s="653"/>
      <c r="AJ12" s="389"/>
    </row>
    <row r="13" spans="1:36" x14ac:dyDescent="0.2">
      <c r="A13" s="65"/>
      <c r="B13" s="65"/>
      <c r="G13" s="382" t="s">
        <v>301</v>
      </c>
      <c r="H13" s="383"/>
      <c r="I13" s="383"/>
      <c r="J13" s="383">
        <f>I9</f>
        <v>173000</v>
      </c>
      <c r="K13" s="383">
        <f>J13*J$49</f>
        <v>179055</v>
      </c>
      <c r="L13" s="383">
        <f t="shared" ref="L13" si="15">$J13*K$49</f>
        <v>185321.92499999999</v>
      </c>
      <c r="M13" s="383">
        <f t="shared" ref="M13" si="16">$J13*L$49</f>
        <v>191808.19237499996</v>
      </c>
      <c r="N13" s="383">
        <f t="shared" ref="N13" si="17">$J13*M$49</f>
        <v>198521.47910812494</v>
      </c>
      <c r="O13" s="383">
        <f t="shared" ref="O13" si="18">$J13*N$49</f>
        <v>205469.73087690928</v>
      </c>
      <c r="P13" s="383">
        <f t="shared" ref="P13" si="19">$J13*O$49</f>
        <v>212661.1714576011</v>
      </c>
      <c r="Q13" s="383">
        <f t="shared" ref="Q13" si="20">$J13*P$49</f>
        <v>220104.31245861712</v>
      </c>
      <c r="R13" s="383">
        <f t="shared" ref="R13" si="21">$J13*Q$49</f>
        <v>227807.96339466871</v>
      </c>
      <c r="S13" s="383">
        <f t="shared" ref="S13" si="22">$J13*R$49</f>
        <v>235781.24211348206</v>
      </c>
      <c r="T13" s="383">
        <f t="shared" si="14"/>
        <v>244033.58558745394</v>
      </c>
      <c r="U13" s="383">
        <f t="shared" si="14"/>
        <v>252574.7610830148</v>
      </c>
      <c r="V13" s="383">
        <f t="shared" si="14"/>
        <v>261414.87772092028</v>
      </c>
      <c r="W13" s="113"/>
      <c r="X13" s="113"/>
      <c r="Y13" s="113"/>
      <c r="Z13" s="113"/>
      <c r="AA13" s="113"/>
      <c r="AB13" s="113"/>
      <c r="AC13" s="113"/>
      <c r="AD13" s="113"/>
      <c r="AE13" s="113"/>
      <c r="AF13" s="113"/>
      <c r="AG13" s="384"/>
      <c r="AH13" s="384"/>
      <c r="AI13" s="653"/>
      <c r="AJ13" s="389"/>
    </row>
    <row r="14" spans="1:36" x14ac:dyDescent="0.2">
      <c r="A14" s="65"/>
      <c r="B14" s="65"/>
      <c r="K14" s="384"/>
      <c r="S14" s="384"/>
      <c r="T14" s="384"/>
      <c r="U14" s="384"/>
      <c r="V14" s="384"/>
      <c r="W14" s="384"/>
      <c r="AF14" s="384"/>
      <c r="AG14" s="384"/>
      <c r="AH14" s="384"/>
      <c r="AI14" s="653"/>
      <c r="AJ14" s="389"/>
    </row>
    <row r="15" spans="1:36" ht="15" x14ac:dyDescent="0.25">
      <c r="A15" s="65"/>
      <c r="B15" s="65"/>
      <c r="G15" s="384" t="s">
        <v>302</v>
      </c>
      <c r="H15" s="392"/>
      <c r="I15" s="392" t="s">
        <v>303</v>
      </c>
      <c r="J15" s="20">
        <f>IF(Registrering!$B$29="",0,IF(Registrering!$B$29=Tabeller!$G$8,Tabeller!J10,Tabeller!J12))</f>
        <v>516000</v>
      </c>
      <c r="K15" s="20">
        <f>IF(Registrering!$B$29="",0,IF(Registrering!$B$29=Tabeller!$G$8,Tabeller!K10,Tabeller!K12))</f>
        <v>534060</v>
      </c>
      <c r="L15" s="20">
        <f>IF(Registrering!$B$29="",0,IF(Registrering!$B$29=Tabeller!$G$8,Tabeller!L10,Tabeller!L12))</f>
        <v>552752.1</v>
      </c>
      <c r="M15" s="20">
        <f>IF(Registrering!$B$29="",0,IF(Registrering!$B$29=Tabeller!$G$8,Tabeller!M10,Tabeller!M12))</f>
        <v>572098.42349999992</v>
      </c>
      <c r="N15" s="20">
        <f>IF(Registrering!$B$29="",0,IF(Registrering!$B$29=Tabeller!$G$8,Tabeller!N10,Tabeller!N12))</f>
        <v>592121.86832249979</v>
      </c>
      <c r="O15" s="20">
        <f>IF(Registrering!$B$29="",0,IF(Registrering!$B$29=Tabeller!$G$8,Tabeller!O10,Tabeller!O12))</f>
        <v>612846.13371378719</v>
      </c>
      <c r="P15" s="20">
        <f>IF(Registrering!$B$29="",0,IF(Registrering!$B$29=Tabeller!$G$8,Tabeller!P10,Tabeller!P12))</f>
        <v>634295.74839376973</v>
      </c>
      <c r="Q15" s="20">
        <f>IF(Registrering!$B$29="",0,IF(Registrering!$B$29=Tabeller!$G$8,Tabeller!Q10,Tabeller!Q12))</f>
        <v>656496.09958755155</v>
      </c>
      <c r="R15" s="20">
        <f>IF(Registrering!$B$29="",0,IF(Registrering!$B$29=Tabeller!$G$8,Tabeller!R10,Tabeller!R12))</f>
        <v>679473.46307311591</v>
      </c>
      <c r="S15" s="20">
        <f>IF(Registrering!$B$29="",0,IF(Registrering!$B$29=Tabeller!$G$8,Tabeller!S10,Tabeller!S12))</f>
        <v>703255.03428067488</v>
      </c>
      <c r="T15" s="20">
        <f>IF(Registrering!$B$29="",0,IF(Registrering!$B$29=Tabeller!$G$8,Tabeller!T10,Tabeller!T12))</f>
        <v>727868.96048049838</v>
      </c>
      <c r="U15" s="20">
        <f>IF(Registrering!$B$29="",0,IF(Registrering!$B$29=Tabeller!$G$8,Tabeller!U10,Tabeller!U12))</f>
        <v>753344.37409731583</v>
      </c>
      <c r="V15" s="20">
        <f>IF(Registrering!$B$29="",0,IF(Registrering!$B$29=Tabeller!$G$8,Tabeller!V10,Tabeller!V12))</f>
        <v>779711.42719072185</v>
      </c>
      <c r="Y15" s="231" t="s">
        <v>304</v>
      </c>
      <c r="AE15" s="384"/>
      <c r="AF15" s="384"/>
      <c r="AG15" s="384"/>
      <c r="AH15" s="384"/>
      <c r="AI15" s="653"/>
      <c r="AJ15" s="389"/>
    </row>
    <row r="16" spans="1:36" ht="15" x14ac:dyDescent="0.25">
      <c r="A16" s="65"/>
      <c r="B16" s="65"/>
      <c r="I16" t="s">
        <v>305</v>
      </c>
      <c r="J16" s="20">
        <f>IF(Registrering!$B$29="",0,IF(Registrering!$B$29=Tabeller!$G$8,Tabeller!J11,Tabeller!J13))</f>
        <v>173000</v>
      </c>
      <c r="K16" s="20">
        <f>IF(Registrering!$B$29="",0,IF(Registrering!$B$29=Tabeller!$G$8,Tabeller!K11,Tabeller!K13))</f>
        <v>179055</v>
      </c>
      <c r="L16" s="20">
        <f>IF(Registrering!$B$29="",0,IF(Registrering!$B$29=Tabeller!$G$8,Tabeller!L11,Tabeller!L13))</f>
        <v>185321.92499999999</v>
      </c>
      <c r="M16" s="20">
        <f>IF(Registrering!$B$29="",0,IF(Registrering!$B$29=Tabeller!$G$8,Tabeller!M11,Tabeller!M13))</f>
        <v>191808.19237499996</v>
      </c>
      <c r="N16" s="20">
        <f>IF(Registrering!$B$29="",0,IF(Registrering!$B$29=Tabeller!$G$8,Tabeller!N11,Tabeller!N13))</f>
        <v>198521.47910812494</v>
      </c>
      <c r="O16" s="20">
        <f>IF(Registrering!$B$29="",0,IF(Registrering!$B$29=Tabeller!$G$8,Tabeller!O11,Tabeller!O13))</f>
        <v>205469.73087690928</v>
      </c>
      <c r="P16" s="20">
        <f>IF(Registrering!$B$29="",0,IF(Registrering!$B$29=Tabeller!$G$8,Tabeller!P11,Tabeller!P13))</f>
        <v>212661.1714576011</v>
      </c>
      <c r="Q16" s="20">
        <f>IF(Registrering!$B$29="",0,IF(Registrering!$B$29=Tabeller!$G$8,Tabeller!Q11,Tabeller!Q13))</f>
        <v>220104.31245861712</v>
      </c>
      <c r="R16" s="20">
        <f>IF(Registrering!$B$29="",0,IF(Registrering!$B$29=Tabeller!$G$8,Tabeller!R11,Tabeller!R13))</f>
        <v>227807.96339466871</v>
      </c>
      <c r="S16" s="20">
        <f>IF(Registrering!$B$29="",0,IF(Registrering!$B$29=Tabeller!$G$8,Tabeller!S11,Tabeller!S13))</f>
        <v>235781.24211348206</v>
      </c>
      <c r="T16" s="20">
        <f>IF(Registrering!$B$29="",0,IF(Registrering!$B$29=Tabeller!$G$8,Tabeller!T11,Tabeller!T13))</f>
        <v>244033.58558745394</v>
      </c>
      <c r="U16" s="20">
        <f>IF(Registrering!$B$29="",0,IF(Registrering!$B$29=Tabeller!$G$8,Tabeller!U11,Tabeller!U13))</f>
        <v>252574.7610830148</v>
      </c>
      <c r="V16" s="20">
        <f>IF(Registrering!$B$29="",0,IF(Registrering!$B$29=Tabeller!$G$8,Tabeller!V11,Tabeller!V13))</f>
        <v>261414.87772092028</v>
      </c>
      <c r="Y16" s="231" t="s">
        <v>306</v>
      </c>
      <c r="Z16" s="392"/>
      <c r="AB16" s="392"/>
      <c r="AC16" s="384"/>
      <c r="AD16" s="392"/>
      <c r="AE16" s="392"/>
      <c r="AF16" s="384"/>
      <c r="AG16" s="384"/>
      <c r="AH16" s="384"/>
      <c r="AI16" s="653"/>
      <c r="AJ16" s="389"/>
    </row>
    <row r="17" spans="1:36" ht="15" x14ac:dyDescent="0.25">
      <c r="A17" s="65"/>
      <c r="B17" s="65"/>
      <c r="J17" s="225"/>
      <c r="K17" s="225"/>
      <c r="L17" s="225"/>
      <c r="M17" s="225"/>
      <c r="N17" s="225"/>
      <c r="O17" s="225"/>
      <c r="P17" s="225"/>
      <c r="Q17" s="225"/>
      <c r="R17" s="225"/>
      <c r="S17" s="225"/>
      <c r="T17" s="225"/>
      <c r="U17" s="225"/>
      <c r="V17" s="225"/>
      <c r="Y17" s="231"/>
      <c r="Z17" s="392"/>
      <c r="AB17" s="392"/>
      <c r="AC17" s="384"/>
      <c r="AD17" s="392"/>
      <c r="AE17" s="392"/>
      <c r="AF17" s="384"/>
      <c r="AG17" s="384"/>
      <c r="AH17" s="384"/>
      <c r="AI17" s="653"/>
      <c r="AJ17" s="389"/>
    </row>
    <row r="18" spans="1:36" ht="15.75" x14ac:dyDescent="0.25">
      <c r="A18" s="65"/>
      <c r="B18" s="65"/>
      <c r="G18" s="664" t="s">
        <v>575</v>
      </c>
      <c r="H18" s="84"/>
      <c r="I18" s="662" t="s">
        <v>587</v>
      </c>
      <c r="J18" s="663">
        <v>2025</v>
      </c>
      <c r="K18" s="663">
        <v>2026</v>
      </c>
      <c r="L18" s="663">
        <v>2027</v>
      </c>
      <c r="M18" s="663">
        <v>2028</v>
      </c>
      <c r="N18" s="663">
        <v>2029</v>
      </c>
      <c r="O18" s="663">
        <v>2030</v>
      </c>
      <c r="P18" s="663">
        <v>2031</v>
      </c>
      <c r="Q18" s="663">
        <v>2032</v>
      </c>
      <c r="R18" s="663">
        <v>2033</v>
      </c>
      <c r="S18" s="663">
        <v>2034</v>
      </c>
      <c r="T18" s="663">
        <v>2035</v>
      </c>
      <c r="U18" s="663">
        <v>2036</v>
      </c>
      <c r="V18" s="663">
        <v>2037</v>
      </c>
      <c r="Y18" s="231"/>
      <c r="Z18" s="392"/>
      <c r="AB18" s="392"/>
      <c r="AC18" s="384"/>
      <c r="AD18" s="392"/>
      <c r="AE18" s="392"/>
      <c r="AF18" s="384"/>
      <c r="AG18" s="384"/>
      <c r="AH18" s="384"/>
      <c r="AI18" s="653"/>
      <c r="AJ18" s="389"/>
    </row>
    <row r="19" spans="1:36" ht="15.75" x14ac:dyDescent="0.25">
      <c r="A19" s="65"/>
      <c r="B19" s="65"/>
      <c r="G19" s="660"/>
      <c r="H19" s="84"/>
      <c r="I19" s="84"/>
      <c r="J19" s="657"/>
      <c r="K19" s="657"/>
      <c r="L19" s="657"/>
      <c r="M19" s="657"/>
      <c r="N19" s="657"/>
      <c r="O19" s="657"/>
      <c r="P19" s="657"/>
      <c r="Q19" s="657"/>
      <c r="R19" s="657"/>
      <c r="S19" s="657"/>
      <c r="T19" s="657"/>
      <c r="U19" s="657"/>
      <c r="V19" s="657"/>
      <c r="Y19" s="231"/>
      <c r="Z19" s="392"/>
      <c r="AB19" s="392"/>
      <c r="AC19" s="384"/>
      <c r="AD19" s="392"/>
      <c r="AE19" s="392"/>
      <c r="AF19" s="384"/>
      <c r="AG19" s="384"/>
      <c r="AH19" s="384"/>
      <c r="AI19" s="653"/>
      <c r="AJ19" s="389"/>
    </row>
    <row r="20" spans="1:36" ht="15.75" x14ac:dyDescent="0.25">
      <c r="A20" s="65"/>
      <c r="B20" s="65"/>
      <c r="G20" s="660" t="s">
        <v>580</v>
      </c>
      <c r="H20" s="84"/>
      <c r="I20" s="84"/>
      <c r="J20" s="658">
        <f>SUMIF(Budsjett!$B$4:$B$9,"Teknisk/adm. bistand/Feltassistent",Budsjett!I$4:I$9)/12</f>
        <v>0</v>
      </c>
      <c r="K20" s="658">
        <f>SUMIF(Budsjett!$B$4:$B$9,"Teknisk/adm. bistand/Feltassistent",Budsjett!J$4:J$9)/12</f>
        <v>0</v>
      </c>
      <c r="L20" s="658">
        <f>SUMIF(Budsjett!$B$4:$B$9,"Teknisk/adm. bistand/Feltassistent",Budsjett!K$4:K$9)/12</f>
        <v>0</v>
      </c>
      <c r="M20" s="658">
        <f>SUMIF(Budsjett!$B$4:$B$9,"Teknisk/adm. bistand/Feltassistent",Budsjett!L$4:L$9)/12</f>
        <v>0</v>
      </c>
      <c r="N20" s="658">
        <f>SUMIF(Budsjett!$B$4:$B$9,"Teknisk/adm. bistand/Feltassistent",Budsjett!M$4:M$9)/12</f>
        <v>0</v>
      </c>
      <c r="O20" s="658">
        <f>SUMIF(Budsjett!$B$4:$B$9,"Teknisk/adm. bistand/Feltassistent",Budsjett!N$4:N$9)/12</f>
        <v>0</v>
      </c>
      <c r="P20" s="658">
        <f>SUMIF(Budsjett!$B$4:$B$9,"Teknisk/adm. bistand/Feltassistent",Budsjett!O$4:O$9)/12</f>
        <v>0</v>
      </c>
      <c r="Q20" s="658">
        <f>SUMIF(Budsjett!$B$4:$B$9,"Teknisk/adm. bistand/Feltassistent",Budsjett!P$4:P$9)/12</f>
        <v>0</v>
      </c>
      <c r="R20" s="658">
        <f>SUMIF(Budsjett!$B$4:$B$9,"Teknisk/adm. bistand/Feltassistent",Budsjett!Q$4:Q$9)/12</f>
        <v>0</v>
      </c>
      <c r="S20" s="658">
        <f>SUMIF(Budsjett!$B$4:$B$9,"Teknisk/adm. bistand/Feltassistent",Budsjett!R$4:R$9)/12</f>
        <v>0</v>
      </c>
      <c r="T20" s="658">
        <f>SUMIF(Budsjett!$B$4:$B$9,"Teknisk/adm. bistand/Feltassistent",Budsjett!S$4:S$9)/12</f>
        <v>0</v>
      </c>
      <c r="U20" s="658">
        <f>SUMIF(Budsjett!$B$4:$B$9,"Teknisk/adm. bistand/Feltassistent",Budsjett!T$4:T$9)/12</f>
        <v>0</v>
      </c>
      <c r="V20" s="658">
        <f>SUMIF(Budsjett!$B$4:$B$9,"Teknisk/adm. bistand/Feltassistent",Budsjett!U$4:U$9)/12</f>
        <v>0</v>
      </c>
      <c r="Y20" s="231"/>
      <c r="Z20" s="392"/>
      <c r="AB20" s="392"/>
      <c r="AC20" s="384"/>
      <c r="AD20" s="392"/>
      <c r="AE20" s="392"/>
      <c r="AF20" s="384"/>
      <c r="AG20" s="384"/>
      <c r="AH20" s="384"/>
      <c r="AI20" s="653"/>
      <c r="AJ20" s="389"/>
    </row>
    <row r="21" spans="1:36" ht="15.75" x14ac:dyDescent="0.25">
      <c r="A21" s="65"/>
      <c r="B21" s="65"/>
      <c r="G21" s="660" t="s">
        <v>581</v>
      </c>
      <c r="H21" s="84"/>
      <c r="I21" s="84"/>
      <c r="J21" s="658">
        <f>SUMIF(Budsjett!$B$4:$B$9,"&lt;&gt;Teknisk/adm. bistand/Feltassistent",Budsjett!I$4:I$9)/12</f>
        <v>0</v>
      </c>
      <c r="K21" s="658">
        <f>SUMIF(Budsjett!$B$4:$B$9,"&lt;&gt;Teknisk/adm. bistand/Feltassistent",Budsjett!J$4:J$9)/12</f>
        <v>0</v>
      </c>
      <c r="L21" s="658">
        <f>SUMIF(Budsjett!$B$4:$B$9,"&lt;&gt;Teknisk/adm. bistand/Feltassistent",Budsjett!K$4:K$9)/12</f>
        <v>0</v>
      </c>
      <c r="M21" s="658">
        <f>SUMIF(Budsjett!$B$4:$B$9,"&lt;&gt;Teknisk/adm. bistand/Feltassistent",Budsjett!L$4:L$9)/12</f>
        <v>0</v>
      </c>
      <c r="N21" s="658">
        <f>SUMIF(Budsjett!$B$4:$B$9,"&lt;&gt;Teknisk/adm. bistand/Feltassistent",Budsjett!M$4:M$9)/12</f>
        <v>0</v>
      </c>
      <c r="O21" s="658">
        <f>SUMIF(Budsjett!$B$4:$B$9,"&lt;&gt;Teknisk/adm. bistand/Feltassistent",Budsjett!N$4:N$9)/12</f>
        <v>0</v>
      </c>
      <c r="P21" s="658">
        <f>SUMIF(Budsjett!$B$4:$B$9,"&lt;&gt;Teknisk/adm. bistand/Feltassistent",Budsjett!O$4:O$9)/12</f>
        <v>0</v>
      </c>
      <c r="Q21" s="658">
        <f>SUMIF(Budsjett!$B$4:$B$9,"&lt;&gt;Teknisk/adm. bistand/Feltassistent",Budsjett!P$4:P$9)/12</f>
        <v>0</v>
      </c>
      <c r="R21" s="658">
        <f>SUMIF(Budsjett!$B$4:$B$9,"&lt;&gt;Teknisk/adm. bistand/Feltassistent",Budsjett!Q$4:Q$9)/12</f>
        <v>0</v>
      </c>
      <c r="S21" s="658">
        <f>SUMIF(Budsjett!$B$4:$B$9,"&lt;&gt;Teknisk/adm. bistand/Feltassistent",Budsjett!R$4:R$9)/12</f>
        <v>0</v>
      </c>
      <c r="T21" s="658">
        <f>SUMIF(Budsjett!$B$4:$B$9,"&lt;&gt;Teknisk/adm. bistand/Feltassistent",Budsjett!S$4:S$9)/12</f>
        <v>0</v>
      </c>
      <c r="U21" s="658">
        <f>SUMIF(Budsjett!$B$4:$B$9,"&lt;&gt;Teknisk/adm. bistand/Feltassistent",Budsjett!T$4:T$9)/12</f>
        <v>0</v>
      </c>
      <c r="V21" s="658">
        <f>SUMIF(Budsjett!$B$4:$B$9,"&lt;&gt;Teknisk/adm. bistand/Feltassistent",Budsjett!U$4:U$9)/12</f>
        <v>0</v>
      </c>
      <c r="Y21" s="231"/>
      <c r="Z21" s="392"/>
      <c r="AB21" s="392"/>
      <c r="AC21" s="384"/>
      <c r="AD21" s="392"/>
      <c r="AE21" s="392"/>
      <c r="AF21" s="384"/>
      <c r="AG21" s="384"/>
      <c r="AH21" s="384"/>
      <c r="AI21" s="653"/>
      <c r="AJ21" s="389"/>
    </row>
    <row r="22" spans="1:36" ht="15.75" x14ac:dyDescent="0.25">
      <c r="A22" s="65"/>
      <c r="B22" s="65"/>
      <c r="G22" s="660" t="s">
        <v>578</v>
      </c>
      <c r="H22" s="84"/>
      <c r="I22" s="84"/>
      <c r="J22" s="658">
        <f>J20+J21</f>
        <v>0</v>
      </c>
      <c r="K22" s="658">
        <f t="shared" ref="K22:V22" si="23">K20+K21</f>
        <v>0</v>
      </c>
      <c r="L22" s="658">
        <f t="shared" si="23"/>
        <v>0</v>
      </c>
      <c r="M22" s="658">
        <f t="shared" si="23"/>
        <v>0</v>
      </c>
      <c r="N22" s="658">
        <f t="shared" si="23"/>
        <v>0</v>
      </c>
      <c r="O22" s="658">
        <f t="shared" si="23"/>
        <v>0</v>
      </c>
      <c r="P22" s="658">
        <f t="shared" si="23"/>
        <v>0</v>
      </c>
      <c r="Q22" s="658">
        <f t="shared" si="23"/>
        <v>0</v>
      </c>
      <c r="R22" s="658">
        <f t="shared" si="23"/>
        <v>0</v>
      </c>
      <c r="S22" s="658">
        <f t="shared" si="23"/>
        <v>0</v>
      </c>
      <c r="T22" s="658">
        <f t="shared" si="23"/>
        <v>0</v>
      </c>
      <c r="U22" s="658">
        <f t="shared" si="23"/>
        <v>0</v>
      </c>
      <c r="V22" s="658">
        <f t="shared" si="23"/>
        <v>0</v>
      </c>
      <c r="Y22" s="231"/>
      <c r="Z22" s="392"/>
      <c r="AB22" s="392"/>
      <c r="AC22" s="384"/>
      <c r="AD22" s="392"/>
      <c r="AE22" s="392"/>
      <c r="AF22" s="384"/>
      <c r="AG22" s="384"/>
      <c r="AH22" s="384"/>
      <c r="AI22" s="653"/>
      <c r="AJ22" s="389"/>
    </row>
    <row r="23" spans="1:36" ht="15.75" x14ac:dyDescent="0.25">
      <c r="A23" s="65"/>
      <c r="B23" s="65"/>
      <c r="G23" s="660" t="s">
        <v>582</v>
      </c>
      <c r="H23" s="84"/>
      <c r="I23" s="84"/>
      <c r="J23" s="658">
        <f>SUMIF(Budsjett!$B$13:$B$18,"Teknisk/adm. bistand/Feltassistent",Budsjett!I$13:I$18)</f>
        <v>0</v>
      </c>
      <c r="K23" s="658">
        <f>SUMIF(Budsjett!$B$13:$B$18,"Teknisk/adm. bistand/Feltassistent",Budsjett!J$13:J$18)</f>
        <v>0</v>
      </c>
      <c r="L23" s="658">
        <f>SUMIF(Budsjett!$B$13:$B$18,"Teknisk/adm. bistand/Feltassistent",Budsjett!K$13:K$18)</f>
        <v>0</v>
      </c>
      <c r="M23" s="658">
        <f>SUMIF(Budsjett!$B$13:$B$18,"Teknisk/adm. bistand/Feltassistent",Budsjett!L$13:L$18)</f>
        <v>0</v>
      </c>
      <c r="N23" s="658">
        <f>SUMIF(Budsjett!$B$13:$B$18,"Teknisk/adm. bistand/Feltassistent",Budsjett!M$13:M$18)</f>
        <v>0</v>
      </c>
      <c r="O23" s="658">
        <f>SUMIF(Budsjett!$B$13:$B$18,"Teknisk/adm. bistand/Feltassistent",Budsjett!N$13:N$18)</f>
        <v>0</v>
      </c>
      <c r="P23" s="658">
        <f>SUMIF(Budsjett!$B$13:$B$18,"Teknisk/adm. bistand/Feltassistent",Budsjett!O$13:O$18)</f>
        <v>0</v>
      </c>
      <c r="Q23" s="658">
        <f>SUMIF(Budsjett!$B$13:$B$18,"Teknisk/adm. bistand/Feltassistent",Budsjett!P$13:P$18)</f>
        <v>0</v>
      </c>
      <c r="R23" s="658">
        <f>SUMIF(Budsjett!$B$13:$B$18,"Teknisk/adm. bistand/Feltassistent",Budsjett!Q$13:Q$18)</f>
        <v>0</v>
      </c>
      <c r="S23" s="658">
        <f>SUMIF(Budsjett!$B$13:$B$18,"Teknisk/adm. bistand/Feltassistent",Budsjett!R$13:R$18)</f>
        <v>0</v>
      </c>
      <c r="T23" s="658">
        <f>SUMIF(Budsjett!$B$13:$B$18,"Teknisk/adm. bistand/Feltassistent",Budsjett!S$13:S$18)</f>
        <v>0</v>
      </c>
      <c r="U23" s="658">
        <f>SUMIF(Budsjett!$B$13:$B$18,"Teknisk/adm. bistand/Feltassistent",Budsjett!T$13:T$18)</f>
        <v>0</v>
      </c>
      <c r="V23" s="658">
        <f>SUMIF(Budsjett!$B$13:$B$18,"Teknisk/adm. bistand/Feltassistent",Budsjett!U$13:U$18)</f>
        <v>0</v>
      </c>
      <c r="Y23" s="231"/>
      <c r="Z23" s="392"/>
      <c r="AB23" s="392"/>
      <c r="AC23" s="384"/>
      <c r="AD23" s="392"/>
      <c r="AE23" s="392"/>
      <c r="AF23" s="384"/>
      <c r="AG23" s="384"/>
      <c r="AH23" s="384"/>
      <c r="AI23" s="653"/>
      <c r="AJ23" s="389"/>
    </row>
    <row r="24" spans="1:36" ht="15.75" x14ac:dyDescent="0.25">
      <c r="A24" s="65"/>
      <c r="B24" s="65"/>
      <c r="G24" s="660" t="s">
        <v>583</v>
      </c>
      <c r="H24" s="84"/>
      <c r="I24" s="84"/>
      <c r="J24" s="658">
        <f>SUMIF(Budsjett!$B$13:$B$18,"&lt;&gt;Teknisk/adm. bistand/Feltassistent",Budsjett!I$13:I$18)</f>
        <v>0</v>
      </c>
      <c r="K24" s="658">
        <f>SUMIF(Budsjett!$B$13:$B$18,"&lt;&gt;Teknisk/adm. bistand/Feltassistent",Budsjett!J$13:J$18)</f>
        <v>0</v>
      </c>
      <c r="L24" s="658">
        <f>SUMIF(Budsjett!$B$13:$B$18,"&lt;&gt;Teknisk/adm. bistand/Feltassistent",Budsjett!K$13:K$18)</f>
        <v>0</v>
      </c>
      <c r="M24" s="658">
        <f>SUMIF(Budsjett!$B$13:$B$18,"&lt;&gt;Teknisk/adm. bistand/Feltassistent",Budsjett!L$13:L$18)</f>
        <v>0</v>
      </c>
      <c r="N24" s="658">
        <f>SUMIF(Budsjett!$B$13:$B$18,"&lt;&gt;Teknisk/adm. bistand/Feltassistent",Budsjett!M$13:M$18)</f>
        <v>0</v>
      </c>
      <c r="O24" s="658">
        <f>SUMIF(Budsjett!$B$13:$B$18,"&lt;&gt;Teknisk/adm. bistand/Feltassistent",Budsjett!N$13:N$18)</f>
        <v>0</v>
      </c>
      <c r="P24" s="658">
        <f>SUMIF(Budsjett!$B$13:$B$18,"&lt;&gt;Teknisk/adm. bistand/Feltassistent",Budsjett!O$13:O$18)</f>
        <v>0</v>
      </c>
      <c r="Q24" s="658">
        <f>SUMIF(Budsjett!$B$13:$B$18,"&lt;&gt;Teknisk/adm. bistand/Feltassistent",Budsjett!P$13:P$18)</f>
        <v>0</v>
      </c>
      <c r="R24" s="658">
        <f>SUMIF(Budsjett!$B$13:$B$18,"&lt;&gt;Teknisk/adm. bistand/Feltassistent",Budsjett!Q$13:Q$18)</f>
        <v>0</v>
      </c>
      <c r="S24" s="658">
        <f>SUMIF(Budsjett!$B$13:$B$18,"&lt;&gt;Teknisk/adm. bistand/Feltassistent",Budsjett!R$13:R$18)</f>
        <v>0</v>
      </c>
      <c r="T24" s="658">
        <f>SUMIF(Budsjett!$B$13:$B$18,"&lt;&gt;Teknisk/adm. bistand/Feltassistent",Budsjett!S$13:S$18)</f>
        <v>0</v>
      </c>
      <c r="U24" s="658">
        <f>SUMIF(Budsjett!$B$13:$B$18,"&lt;&gt;Teknisk/adm. bistand/Feltassistent",Budsjett!T$13:T$18)</f>
        <v>0</v>
      </c>
      <c r="V24" s="658">
        <f>SUMIF(Budsjett!$B$13:$B$18,"&lt;&gt;Teknisk/adm. bistand/Feltassistent",Budsjett!U$13:U$18)</f>
        <v>0</v>
      </c>
      <c r="Y24" s="231"/>
      <c r="Z24" s="392"/>
      <c r="AB24" s="392"/>
      <c r="AC24" s="384"/>
      <c r="AD24" s="392"/>
      <c r="AE24" s="392"/>
      <c r="AF24" s="384"/>
      <c r="AG24" s="384"/>
      <c r="AH24" s="384"/>
      <c r="AI24" s="653"/>
      <c r="AJ24" s="389"/>
    </row>
    <row r="25" spans="1:36" ht="15.75" x14ac:dyDescent="0.25">
      <c r="A25" s="65"/>
      <c r="B25" s="65"/>
      <c r="G25" s="660" t="s">
        <v>579</v>
      </c>
      <c r="H25" s="84"/>
      <c r="I25" s="84"/>
      <c r="J25" s="658">
        <f>J23+J24</f>
        <v>0</v>
      </c>
      <c r="K25" s="658">
        <f t="shared" ref="K25:V25" si="24">K23+K24</f>
        <v>0</v>
      </c>
      <c r="L25" s="658">
        <f t="shared" si="24"/>
        <v>0</v>
      </c>
      <c r="M25" s="658">
        <f t="shared" si="24"/>
        <v>0</v>
      </c>
      <c r="N25" s="658">
        <f t="shared" si="24"/>
        <v>0</v>
      </c>
      <c r="O25" s="658">
        <f t="shared" si="24"/>
        <v>0</v>
      </c>
      <c r="P25" s="658">
        <f t="shared" si="24"/>
        <v>0</v>
      </c>
      <c r="Q25" s="658">
        <f t="shared" si="24"/>
        <v>0</v>
      </c>
      <c r="R25" s="658">
        <f t="shared" si="24"/>
        <v>0</v>
      </c>
      <c r="S25" s="658">
        <f t="shared" si="24"/>
        <v>0</v>
      </c>
      <c r="T25" s="658">
        <f t="shared" si="24"/>
        <v>0</v>
      </c>
      <c r="U25" s="658">
        <f t="shared" si="24"/>
        <v>0</v>
      </c>
      <c r="V25" s="658">
        <f t="shared" si="24"/>
        <v>0</v>
      </c>
      <c r="Y25" s="231"/>
      <c r="Z25" s="392"/>
      <c r="AB25" s="392"/>
      <c r="AC25" s="384"/>
      <c r="AD25" s="392"/>
      <c r="AE25" s="392"/>
      <c r="AF25" s="384"/>
      <c r="AG25" s="384"/>
      <c r="AH25" s="384"/>
      <c r="AI25" s="653"/>
      <c r="AJ25" s="389"/>
    </row>
    <row r="26" spans="1:36" ht="15.75" x14ac:dyDescent="0.25">
      <c r="A26" s="65"/>
      <c r="B26" s="65"/>
      <c r="G26" s="660"/>
      <c r="H26" s="84"/>
      <c r="I26" s="84"/>
      <c r="J26" s="657"/>
      <c r="K26" s="657"/>
      <c r="L26" s="657"/>
      <c r="M26" s="657"/>
      <c r="N26" s="657"/>
      <c r="O26" s="657"/>
      <c r="P26" s="657"/>
      <c r="Q26" s="657"/>
      <c r="R26" s="657"/>
      <c r="S26" s="657"/>
      <c r="T26" s="657"/>
      <c r="U26" s="657"/>
      <c r="V26" s="657"/>
      <c r="Y26" s="231"/>
      <c r="Z26" s="392"/>
      <c r="AB26" s="392"/>
      <c r="AC26" s="384"/>
      <c r="AD26" s="392"/>
      <c r="AE26" s="392"/>
      <c r="AF26" s="384"/>
      <c r="AG26" s="384"/>
      <c r="AH26" s="384"/>
      <c r="AI26" s="653"/>
      <c r="AJ26" s="389"/>
    </row>
    <row r="27" spans="1:36" ht="15.75" x14ac:dyDescent="0.25">
      <c r="A27" s="65"/>
      <c r="B27" s="65"/>
      <c r="G27" s="660" t="s">
        <v>576</v>
      </c>
      <c r="H27" s="84"/>
      <c r="I27" s="84"/>
      <c r="J27" s="658">
        <f>J20+J23</f>
        <v>0</v>
      </c>
      <c r="K27" s="658">
        <f t="shared" ref="K27:V27" si="25">K20+K23</f>
        <v>0</v>
      </c>
      <c r="L27" s="658">
        <f t="shared" si="25"/>
        <v>0</v>
      </c>
      <c r="M27" s="658">
        <f t="shared" si="25"/>
        <v>0</v>
      </c>
      <c r="N27" s="658">
        <f t="shared" si="25"/>
        <v>0</v>
      </c>
      <c r="O27" s="658">
        <f t="shared" si="25"/>
        <v>0</v>
      </c>
      <c r="P27" s="658">
        <f t="shared" si="25"/>
        <v>0</v>
      </c>
      <c r="Q27" s="658">
        <f t="shared" si="25"/>
        <v>0</v>
      </c>
      <c r="R27" s="658">
        <f t="shared" si="25"/>
        <v>0</v>
      </c>
      <c r="S27" s="658">
        <f t="shared" si="25"/>
        <v>0</v>
      </c>
      <c r="T27" s="658">
        <f t="shared" si="25"/>
        <v>0</v>
      </c>
      <c r="U27" s="658">
        <f t="shared" si="25"/>
        <v>0</v>
      </c>
      <c r="V27" s="658">
        <f t="shared" si="25"/>
        <v>0</v>
      </c>
      <c r="Y27" s="231"/>
      <c r="Z27" s="392"/>
      <c r="AB27" s="392"/>
      <c r="AC27" s="384"/>
      <c r="AD27" s="392"/>
      <c r="AE27" s="392"/>
      <c r="AF27" s="384"/>
      <c r="AG27" s="384"/>
      <c r="AH27" s="384"/>
      <c r="AI27" s="653"/>
      <c r="AJ27" s="389"/>
    </row>
    <row r="28" spans="1:36" ht="15.75" x14ac:dyDescent="0.25">
      <c r="A28" s="65"/>
      <c r="B28" s="65"/>
      <c r="G28" s="660" t="s">
        <v>577</v>
      </c>
      <c r="H28" s="84"/>
      <c r="I28" s="84"/>
      <c r="J28" s="658">
        <f>J21+J24</f>
        <v>0</v>
      </c>
      <c r="K28" s="658">
        <f t="shared" ref="K28:U28" si="26">K21+K24</f>
        <v>0</v>
      </c>
      <c r="L28" s="658">
        <f t="shared" si="26"/>
        <v>0</v>
      </c>
      <c r="M28" s="658">
        <f t="shared" si="26"/>
        <v>0</v>
      </c>
      <c r="N28" s="658">
        <f t="shared" si="26"/>
        <v>0</v>
      </c>
      <c r="O28" s="658">
        <f t="shared" si="26"/>
        <v>0</v>
      </c>
      <c r="P28" s="658">
        <f t="shared" si="26"/>
        <v>0</v>
      </c>
      <c r="Q28" s="658">
        <f t="shared" si="26"/>
        <v>0</v>
      </c>
      <c r="R28" s="658">
        <f t="shared" si="26"/>
        <v>0</v>
      </c>
      <c r="S28" s="658">
        <f t="shared" si="26"/>
        <v>0</v>
      </c>
      <c r="T28" s="658">
        <f t="shared" si="26"/>
        <v>0</v>
      </c>
      <c r="U28" s="658">
        <f t="shared" si="26"/>
        <v>0</v>
      </c>
      <c r="V28" s="658">
        <f>V21+V24</f>
        <v>0</v>
      </c>
      <c r="Y28" s="231"/>
      <c r="Z28" s="392"/>
      <c r="AB28" s="392"/>
      <c r="AC28" s="384"/>
      <c r="AD28" s="392"/>
      <c r="AE28" s="392"/>
      <c r="AF28" s="384"/>
      <c r="AG28" s="384"/>
      <c r="AH28" s="384"/>
      <c r="AI28" s="653"/>
      <c r="AJ28" s="389"/>
    </row>
    <row r="29" spans="1:36" ht="15.75" x14ac:dyDescent="0.25">
      <c r="A29" s="65"/>
      <c r="B29" s="65"/>
      <c r="G29" s="660" t="s">
        <v>584</v>
      </c>
      <c r="H29" s="84"/>
      <c r="I29" s="661">
        <f>SUM(J29:V29)</f>
        <v>0</v>
      </c>
      <c r="J29" s="657">
        <f>J27*J11</f>
        <v>0</v>
      </c>
      <c r="K29" s="657">
        <f>K27*K11</f>
        <v>0</v>
      </c>
      <c r="L29" s="657">
        <f t="shared" ref="L29:V29" si="27">L27*L11</f>
        <v>0</v>
      </c>
      <c r="M29" s="657">
        <f t="shared" si="27"/>
        <v>0</v>
      </c>
      <c r="N29" s="657">
        <f t="shared" si="27"/>
        <v>0</v>
      </c>
      <c r="O29" s="657">
        <f t="shared" si="27"/>
        <v>0</v>
      </c>
      <c r="P29" s="657">
        <f t="shared" si="27"/>
        <v>0</v>
      </c>
      <c r="Q29" s="657">
        <f t="shared" si="27"/>
        <v>0</v>
      </c>
      <c r="R29" s="657">
        <f t="shared" si="27"/>
        <v>0</v>
      </c>
      <c r="S29" s="657">
        <f t="shared" si="27"/>
        <v>0</v>
      </c>
      <c r="T29" s="657">
        <f t="shared" si="27"/>
        <v>0</v>
      </c>
      <c r="U29" s="657">
        <f t="shared" si="27"/>
        <v>0</v>
      </c>
      <c r="V29" s="657">
        <f t="shared" si="27"/>
        <v>0</v>
      </c>
      <c r="Y29" s="231"/>
      <c r="Z29" s="392"/>
      <c r="AB29" s="392"/>
      <c r="AC29" s="384"/>
      <c r="AD29" s="392"/>
      <c r="AE29" s="392"/>
      <c r="AF29" s="384"/>
      <c r="AG29" s="384"/>
      <c r="AH29" s="384"/>
      <c r="AI29" s="653"/>
      <c r="AJ29" s="389"/>
    </row>
    <row r="30" spans="1:36" ht="15.75" x14ac:dyDescent="0.25">
      <c r="A30" s="65"/>
      <c r="B30" s="65"/>
      <c r="G30" s="660" t="s">
        <v>585</v>
      </c>
      <c r="H30" s="84"/>
      <c r="I30" s="661">
        <f>SUM(J30:V30)</f>
        <v>0</v>
      </c>
      <c r="J30" s="657">
        <f>J28*J10</f>
        <v>0</v>
      </c>
      <c r="K30" s="657">
        <f t="shared" ref="K30:V30" si="28">K28*K10</f>
        <v>0</v>
      </c>
      <c r="L30" s="657">
        <f t="shared" si="28"/>
        <v>0</v>
      </c>
      <c r="M30" s="657">
        <f t="shared" si="28"/>
        <v>0</v>
      </c>
      <c r="N30" s="657">
        <f t="shared" si="28"/>
        <v>0</v>
      </c>
      <c r="O30" s="657">
        <f t="shared" si="28"/>
        <v>0</v>
      </c>
      <c r="P30" s="657">
        <f t="shared" si="28"/>
        <v>0</v>
      </c>
      <c r="Q30" s="657">
        <f t="shared" si="28"/>
        <v>0</v>
      </c>
      <c r="R30" s="657">
        <f t="shared" si="28"/>
        <v>0</v>
      </c>
      <c r="S30" s="657">
        <f t="shared" si="28"/>
        <v>0</v>
      </c>
      <c r="T30" s="657">
        <f t="shared" si="28"/>
        <v>0</v>
      </c>
      <c r="U30" s="657">
        <f t="shared" si="28"/>
        <v>0</v>
      </c>
      <c r="V30" s="657">
        <f t="shared" si="28"/>
        <v>0</v>
      </c>
      <c r="Y30" s="231"/>
      <c r="Z30" s="392"/>
      <c r="AB30" s="392"/>
      <c r="AC30" s="384"/>
      <c r="AD30" s="392"/>
      <c r="AE30" s="392"/>
      <c r="AF30" s="384"/>
      <c r="AG30" s="384"/>
      <c r="AH30" s="384"/>
      <c r="AI30" s="653"/>
      <c r="AJ30" s="389"/>
    </row>
    <row r="31" spans="1:36" ht="15" x14ac:dyDescent="0.2">
      <c r="A31" s="65"/>
      <c r="B31" s="65"/>
      <c r="G31" s="660" t="s">
        <v>586</v>
      </c>
      <c r="H31" s="84"/>
      <c r="I31" s="661">
        <f>SUM(J31:V31)</f>
        <v>0</v>
      </c>
      <c r="J31" s="659">
        <f>J29+J30</f>
        <v>0</v>
      </c>
      <c r="K31" s="659">
        <f t="shared" ref="K31:V31" si="29">K29+K30</f>
        <v>0</v>
      </c>
      <c r="L31" s="659">
        <f t="shared" si="29"/>
        <v>0</v>
      </c>
      <c r="M31" s="659">
        <f t="shared" si="29"/>
        <v>0</v>
      </c>
      <c r="N31" s="659">
        <f t="shared" si="29"/>
        <v>0</v>
      </c>
      <c r="O31" s="659">
        <f t="shared" si="29"/>
        <v>0</v>
      </c>
      <c r="P31" s="659">
        <f t="shared" si="29"/>
        <v>0</v>
      </c>
      <c r="Q31" s="659">
        <f t="shared" si="29"/>
        <v>0</v>
      </c>
      <c r="R31" s="659">
        <f t="shared" si="29"/>
        <v>0</v>
      </c>
      <c r="S31" s="659">
        <f t="shared" si="29"/>
        <v>0</v>
      </c>
      <c r="T31" s="659">
        <f t="shared" si="29"/>
        <v>0</v>
      </c>
      <c r="U31" s="659">
        <f t="shared" si="29"/>
        <v>0</v>
      </c>
      <c r="V31" s="659">
        <f t="shared" si="29"/>
        <v>0</v>
      </c>
      <c r="AC31" s="384"/>
      <c r="AG31" s="384"/>
      <c r="AH31" s="384"/>
      <c r="AI31" s="653"/>
      <c r="AJ31" s="389"/>
    </row>
    <row r="32" spans="1:36" ht="21" x14ac:dyDescent="0.35">
      <c r="A32" s="65"/>
      <c r="B32" s="65"/>
      <c r="F32" s="394"/>
      <c r="G32" s="655" t="s">
        <v>307</v>
      </c>
      <c r="H32" s="656"/>
      <c r="I32" s="656"/>
      <c r="J32" s="656"/>
      <c r="K32" s="656"/>
      <c r="L32" s="656"/>
      <c r="M32" s="656"/>
      <c r="N32" s="656"/>
      <c r="O32" s="397"/>
      <c r="AC32" s="384"/>
      <c r="AG32" s="384"/>
      <c r="AH32" s="384"/>
      <c r="AI32" s="653"/>
      <c r="AJ32" s="389"/>
    </row>
    <row r="33" spans="1:36" x14ac:dyDescent="0.2">
      <c r="A33" s="65"/>
      <c r="B33" s="65"/>
      <c r="F33" s="395"/>
      <c r="G33" s="396"/>
      <c r="H33" s="396"/>
      <c r="I33" s="396"/>
      <c r="J33" s="396"/>
      <c r="K33" s="396"/>
      <c r="L33" s="396"/>
      <c r="M33" s="396"/>
      <c r="N33" s="396"/>
      <c r="O33" s="397"/>
      <c r="AG33" s="384"/>
      <c r="AH33" s="384"/>
      <c r="AI33" s="653"/>
      <c r="AJ33" s="389"/>
    </row>
    <row r="34" spans="1:36" x14ac:dyDescent="0.2">
      <c r="A34" s="65"/>
      <c r="B34" s="65"/>
      <c r="F34" s="395"/>
      <c r="G34" s="396"/>
      <c r="H34" s="396"/>
      <c r="I34" s="396"/>
      <c r="J34" s="396"/>
      <c r="K34" s="396"/>
      <c r="L34" s="384" t="s">
        <v>308</v>
      </c>
      <c r="M34" s="396"/>
      <c r="N34" s="396"/>
      <c r="O34" s="397"/>
      <c r="S34" s="4"/>
      <c r="T34" s="4"/>
      <c r="U34" s="4"/>
      <c r="V34" s="4"/>
      <c r="W34" s="4"/>
      <c r="AG34" s="384"/>
      <c r="AH34" s="384"/>
      <c r="AI34" s="653"/>
      <c r="AJ34" s="389"/>
    </row>
    <row r="35" spans="1:36" x14ac:dyDescent="0.2">
      <c r="A35" s="65"/>
      <c r="B35" s="65"/>
      <c r="F35" s="395"/>
      <c r="G35" s="92"/>
      <c r="H35" s="92"/>
      <c r="I35" s="398"/>
      <c r="J35" s="398"/>
      <c r="K35" s="398"/>
      <c r="L35" s="398" t="s">
        <v>309</v>
      </c>
      <c r="M35" s="399" t="s">
        <v>310</v>
      </c>
      <c r="N35" s="384"/>
      <c r="O35" s="397"/>
      <c r="P35" s="384"/>
      <c r="Q35" s="384"/>
      <c r="R35" s="384"/>
      <c r="AI35" s="653"/>
      <c r="AJ35" s="389"/>
    </row>
    <row r="36" spans="1:36" ht="15" x14ac:dyDescent="0.25">
      <c r="A36" s="65"/>
      <c r="B36" s="65"/>
      <c r="F36" s="395"/>
      <c r="G36" s="400" t="s">
        <v>311</v>
      </c>
      <c r="H36" s="401" t="s">
        <v>312</v>
      </c>
      <c r="I36" s="402" t="s">
        <v>313</v>
      </c>
      <c r="J36" s="403" t="s">
        <v>314</v>
      </c>
      <c r="K36" s="401" t="s">
        <v>315</v>
      </c>
      <c r="L36" s="403" t="s">
        <v>314</v>
      </c>
      <c r="M36" s="384"/>
      <c r="N36" s="396"/>
      <c r="O36" s="397"/>
      <c r="P36" s="384"/>
      <c r="Q36" s="384"/>
      <c r="R36" s="384"/>
      <c r="S36" s="384"/>
      <c r="T36" s="384"/>
      <c r="U36" s="384"/>
      <c r="V36" s="384"/>
      <c r="W36" s="384"/>
      <c r="AI36" s="653"/>
      <c r="AJ36" s="389"/>
    </row>
    <row r="37" spans="1:36" x14ac:dyDescent="0.2">
      <c r="A37" s="65"/>
      <c r="B37" s="65"/>
      <c r="F37" s="395"/>
      <c r="G37" s="92" t="s">
        <v>316</v>
      </c>
      <c r="H37" s="93">
        <v>45</v>
      </c>
      <c r="I37" s="92"/>
      <c r="J37" s="93"/>
      <c r="K37" s="102">
        <v>416400</v>
      </c>
      <c r="L37" s="93"/>
      <c r="M37" s="384"/>
      <c r="N37" s="384"/>
      <c r="O37" s="397"/>
      <c r="P37" s="384"/>
      <c r="Q37" s="384"/>
      <c r="R37" s="384"/>
      <c r="S37" s="4"/>
      <c r="T37" s="4"/>
      <c r="U37" s="4"/>
      <c r="V37" s="4"/>
      <c r="W37" s="4"/>
      <c r="AG37" s="384"/>
      <c r="AH37" s="384"/>
      <c r="AI37" s="653"/>
      <c r="AJ37" s="389"/>
    </row>
    <row r="38" spans="1:36" x14ac:dyDescent="0.2">
      <c r="A38" s="65"/>
      <c r="B38" s="65"/>
      <c r="F38" s="395"/>
      <c r="G38" s="404"/>
      <c r="H38" s="93"/>
      <c r="I38" s="92"/>
      <c r="J38" s="93"/>
      <c r="K38" s="93"/>
      <c r="L38" s="93"/>
      <c r="M38" s="384"/>
      <c r="N38" s="384"/>
      <c r="O38" s="397"/>
      <c r="P38" s="384"/>
      <c r="Q38" s="384"/>
      <c r="R38" s="384"/>
      <c r="AG38" s="384"/>
      <c r="AH38" s="384"/>
      <c r="AI38" s="653"/>
      <c r="AJ38" s="389"/>
    </row>
    <row r="39" spans="1:36" x14ac:dyDescent="0.2">
      <c r="A39" s="65"/>
      <c r="B39" s="529"/>
      <c r="C39" s="384"/>
      <c r="D39" s="530"/>
      <c r="F39" s="395"/>
      <c r="G39" s="92" t="s">
        <v>317</v>
      </c>
      <c r="H39" s="92"/>
      <c r="I39" s="92" t="s">
        <v>318</v>
      </c>
      <c r="J39" s="93"/>
      <c r="K39" s="94">
        <f>(K37-400)/52*47</f>
        <v>376000</v>
      </c>
      <c r="L39" s="95">
        <f>K39/$K$37</f>
        <v>0.90297790585975024</v>
      </c>
      <c r="M39" s="95">
        <v>0.90015148156358538</v>
      </c>
      <c r="N39" s="384"/>
      <c r="O39" s="397"/>
      <c r="P39" s="384"/>
      <c r="Q39" s="384"/>
      <c r="R39" s="384"/>
      <c r="S39" s="405"/>
      <c r="T39" s="405"/>
      <c r="U39" s="405"/>
      <c r="V39" s="405"/>
      <c r="W39" s="405"/>
      <c r="AG39" s="384"/>
      <c r="AH39" s="384"/>
      <c r="AI39" s="653"/>
      <c r="AJ39" s="389"/>
    </row>
    <row r="40" spans="1:36" x14ac:dyDescent="0.2">
      <c r="A40" s="65"/>
      <c r="B40" s="529"/>
      <c r="D40" s="530"/>
      <c r="F40" s="395"/>
      <c r="G40" s="92" t="s">
        <v>319</v>
      </c>
      <c r="H40" s="96">
        <v>0.12</v>
      </c>
      <c r="I40" s="97">
        <v>0.88</v>
      </c>
      <c r="J40" s="98">
        <v>0.12</v>
      </c>
      <c r="K40" s="99">
        <f>$K$39*$H40</f>
        <v>45120</v>
      </c>
      <c r="L40" s="95">
        <f t="shared" ref="L40:L42" si="30">K40/$K$37</f>
        <v>0.10835734870317003</v>
      </c>
      <c r="M40" s="95">
        <v>0.10801817778763025</v>
      </c>
      <c r="N40" s="384"/>
      <c r="O40" s="397"/>
      <c r="P40" s="384"/>
      <c r="Q40" s="384"/>
      <c r="R40" s="384"/>
      <c r="AG40" s="384"/>
      <c r="AH40" s="384"/>
      <c r="AI40" s="653"/>
      <c r="AJ40" s="389"/>
    </row>
    <row r="41" spans="1:36" x14ac:dyDescent="0.2">
      <c r="A41" s="65"/>
      <c r="B41" s="529"/>
      <c r="D41" s="530"/>
      <c r="F41" s="395"/>
      <c r="G41" s="92" t="s">
        <v>80</v>
      </c>
      <c r="H41" s="100">
        <v>0.09</v>
      </c>
      <c r="I41" s="97">
        <v>0.86280851063829789</v>
      </c>
      <c r="J41" s="98">
        <v>0.13719148936170206</v>
      </c>
      <c r="K41" s="99">
        <f>($K$37-400)*$H$41</f>
        <v>37440</v>
      </c>
      <c r="L41" s="95">
        <f t="shared" si="30"/>
        <v>8.9913544668587891E-2</v>
      </c>
      <c r="M41" s="95">
        <v>0.13244104226705089</v>
      </c>
      <c r="N41" s="384"/>
      <c r="O41" s="397"/>
      <c r="P41" s="384"/>
      <c r="Q41" s="384"/>
      <c r="R41" s="384"/>
      <c r="S41" s="4"/>
      <c r="T41" s="4"/>
      <c r="U41" s="4"/>
      <c r="V41" s="4"/>
      <c r="W41" s="4"/>
      <c r="AG41" s="384"/>
      <c r="AH41" s="384"/>
      <c r="AI41" s="653"/>
      <c r="AJ41" s="389"/>
    </row>
    <row r="42" spans="1:36" x14ac:dyDescent="0.2">
      <c r="A42" s="65"/>
      <c r="B42" s="529"/>
      <c r="D42" s="530"/>
      <c r="F42" s="395"/>
      <c r="G42" s="92" t="s">
        <v>320</v>
      </c>
      <c r="H42" s="101">
        <v>0.14099999999999999</v>
      </c>
      <c r="I42" s="97">
        <v>0.82273600000000002</v>
      </c>
      <c r="J42" s="98">
        <v>0.17726399999999998</v>
      </c>
      <c r="K42" s="99">
        <f>IF($K$37&gt;750000,(SUM($K$39:$K$41))*$H$43,(SUM($K$39:$K$41))*$H$42)</f>
        <v>64656.959999999992</v>
      </c>
      <c r="L42" s="95">
        <f t="shared" si="30"/>
        <v>0.15527608069164264</v>
      </c>
      <c r="M42" s="95">
        <v>0.16082610892817556</v>
      </c>
      <c r="N42" s="384"/>
      <c r="O42" s="397"/>
      <c r="P42" s="384"/>
      <c r="Q42" s="384"/>
      <c r="R42" s="384"/>
      <c r="S42" s="1"/>
      <c r="T42" s="1"/>
      <c r="U42" s="1"/>
      <c r="V42" s="1"/>
      <c r="W42" s="1"/>
      <c r="AD42" s="384"/>
      <c r="AE42" s="384"/>
      <c r="AF42" s="384"/>
      <c r="AG42" s="384"/>
      <c r="AH42" s="384"/>
      <c r="AI42" s="653"/>
      <c r="AJ42" s="389"/>
    </row>
    <row r="43" spans="1:36" x14ac:dyDescent="0.2">
      <c r="A43" s="65"/>
      <c r="B43" s="529"/>
      <c r="D43" s="530"/>
      <c r="F43" s="395"/>
      <c r="G43" s="92" t="s">
        <v>321</v>
      </c>
      <c r="H43" s="97">
        <v>0.14099999999999999</v>
      </c>
      <c r="I43" s="92" t="s">
        <v>126</v>
      </c>
      <c r="J43" s="95">
        <f>SUM(J40:J42)</f>
        <v>0.43445548936170203</v>
      </c>
      <c r="K43" s="102">
        <f>SUM(K39:K42)</f>
        <v>523216.95999999996</v>
      </c>
      <c r="L43" s="95"/>
      <c r="M43" s="384"/>
      <c r="N43" s="384"/>
      <c r="O43" s="397"/>
      <c r="P43" s="384"/>
      <c r="Q43" s="384"/>
      <c r="R43" s="384"/>
      <c r="AG43" s="384"/>
      <c r="AH43" s="384"/>
      <c r="AI43" s="653"/>
      <c r="AJ43" s="389"/>
    </row>
    <row r="44" spans="1:36" x14ac:dyDescent="0.2">
      <c r="A44" s="65"/>
      <c r="B44" s="529"/>
      <c r="D44" s="530"/>
      <c r="F44" s="395"/>
      <c r="G44" s="396"/>
      <c r="H44" s="396"/>
      <c r="I44" s="396"/>
      <c r="J44" s="396"/>
      <c r="K44" s="396"/>
      <c r="L44" s="396"/>
      <c r="M44" s="396"/>
      <c r="N44" s="396"/>
      <c r="O44" s="397"/>
      <c r="AG44" s="384"/>
      <c r="AH44" s="384"/>
      <c r="AI44" s="653"/>
      <c r="AJ44" s="389"/>
    </row>
    <row r="45" spans="1:36" x14ac:dyDescent="0.2">
      <c r="A45" s="65"/>
      <c r="B45" s="529"/>
      <c r="D45" s="530"/>
      <c r="F45" s="406"/>
      <c r="G45" s="407"/>
      <c r="H45" s="407"/>
      <c r="I45" s="407"/>
      <c r="J45" s="407"/>
      <c r="K45" s="407"/>
      <c r="L45" s="407"/>
      <c r="M45" s="407"/>
      <c r="N45" s="407"/>
      <c r="O45" s="408"/>
      <c r="AG45" s="384"/>
      <c r="AH45" s="384"/>
      <c r="AI45" s="653"/>
      <c r="AJ45" s="389"/>
    </row>
    <row r="46" spans="1:36" ht="15.75" x14ac:dyDescent="0.2">
      <c r="A46" s="65"/>
      <c r="B46" s="529"/>
      <c r="D46" s="530"/>
      <c r="H46" s="59" t="s">
        <v>322</v>
      </c>
      <c r="I46" s="60">
        <f>D1</f>
        <v>2025</v>
      </c>
      <c r="J46" s="61">
        <v>4.9000000000000002E-2</v>
      </c>
      <c r="K46" s="60">
        <f>I46+1</f>
        <v>2026</v>
      </c>
      <c r="L46" s="61">
        <v>3.5000000000000003E-2</v>
      </c>
      <c r="M46" s="60" t="s">
        <v>323</v>
      </c>
      <c r="N46" s="532">
        <v>1.0349999999999999</v>
      </c>
      <c r="O46" s="62"/>
      <c r="P46" s="61"/>
      <c r="AG46" s="384"/>
      <c r="AH46" s="384"/>
      <c r="AI46" s="652"/>
      <c r="AJ46" s="389"/>
    </row>
    <row r="47" spans="1:36" x14ac:dyDescent="0.2">
      <c r="A47" s="65"/>
      <c r="B47" s="529"/>
      <c r="D47" s="530"/>
      <c r="I47" t="s">
        <v>324</v>
      </c>
      <c r="J47">
        <f>IF(Registrering!$B$55="Ja",J50*I50,I51)</f>
        <v>1.0712249999999999</v>
      </c>
      <c r="AG47" s="384"/>
      <c r="AH47" s="384"/>
      <c r="AJ47" s="389"/>
    </row>
    <row r="48" spans="1:36" x14ac:dyDescent="0.2">
      <c r="A48" s="65"/>
      <c r="B48" s="529"/>
      <c r="D48" s="530"/>
      <c r="I48" s="226">
        <f>J7</f>
        <v>2025</v>
      </c>
      <c r="J48" s="226">
        <f t="shared" ref="J48:R48" si="31">K7</f>
        <v>2026</v>
      </c>
      <c r="K48" s="226">
        <f t="shared" si="31"/>
        <v>2027</v>
      </c>
      <c r="L48" s="226">
        <f t="shared" si="31"/>
        <v>2028</v>
      </c>
      <c r="M48" s="226">
        <f t="shared" si="31"/>
        <v>2029</v>
      </c>
      <c r="N48" s="226">
        <f t="shared" si="31"/>
        <v>2030</v>
      </c>
      <c r="O48" s="226">
        <f t="shared" si="31"/>
        <v>2031</v>
      </c>
      <c r="P48" s="226">
        <f t="shared" si="31"/>
        <v>2032</v>
      </c>
      <c r="Q48" s="226">
        <f t="shared" si="31"/>
        <v>2033</v>
      </c>
      <c r="R48" s="226">
        <f t="shared" si="31"/>
        <v>2034</v>
      </c>
      <c r="S48" s="226">
        <f t="shared" ref="S48" si="32">T7</f>
        <v>2035</v>
      </c>
      <c r="T48" s="226">
        <f t="shared" ref="T48" si="33">U7</f>
        <v>2036</v>
      </c>
      <c r="U48" s="226">
        <f t="shared" ref="U48" si="34">V7</f>
        <v>2037</v>
      </c>
      <c r="AG48" s="384"/>
      <c r="AH48" s="384"/>
      <c r="AJ48" s="389"/>
    </row>
    <row r="49" spans="1:36" x14ac:dyDescent="0.2">
      <c r="A49" s="65"/>
      <c r="B49" s="529"/>
      <c r="D49" s="530"/>
      <c r="G49" s="3" t="s">
        <v>325</v>
      </c>
      <c r="I49" s="4">
        <f>IF(Registrering!$B$55="ja",Tabeller!I51*Tabeller!I50,Tabeller!I51)</f>
        <v>1.0349999999999999</v>
      </c>
      <c r="J49" s="409">
        <f>1*Registrering!$E$57+1</f>
        <v>1.0349999999999999</v>
      </c>
      <c r="K49" s="4">
        <f>IF(Registrering!$B$55="Ja",J49*$N46,J49)</f>
        <v>1.0712249999999999</v>
      </c>
      <c r="L49" s="4">
        <f>IF(Registrering!$B$55="Ja",K49*$N46,K49)</f>
        <v>1.1087178749999997</v>
      </c>
      <c r="M49" s="4">
        <f>IF(Registrering!$B$55="Ja",L49*$N46,L49)</f>
        <v>1.1475230006249997</v>
      </c>
      <c r="N49" s="4">
        <f>IF(Registrering!$B$55="Ja",M49*$N46,M49)</f>
        <v>1.1876863056468745</v>
      </c>
      <c r="O49" s="4">
        <f>IF(Registrering!$B$55="Ja",N49*$N46,N49)</f>
        <v>1.229255326344515</v>
      </c>
      <c r="P49" s="4">
        <f>IF(Registrering!$B$55="Ja",O49*$N46,O49)</f>
        <v>1.2722792627665729</v>
      </c>
      <c r="Q49" s="4">
        <f>IF(Registrering!$B$55="Ja",P49*$N46,P49)</f>
        <v>1.3168090369634029</v>
      </c>
      <c r="R49" s="4">
        <f>IF(Registrering!$B$55="Ja",Q49*$N46,Q49)</f>
        <v>1.3628973532571218</v>
      </c>
      <c r="S49" s="4">
        <f>IF(Registrering!$B$55="Ja",R49*$N46,R49)</f>
        <v>1.410598760621121</v>
      </c>
      <c r="T49" s="4">
        <f>IF(Registrering!$B$55="Ja",S49*$N46,S49)</f>
        <v>1.4599697172428601</v>
      </c>
      <c r="U49" s="4">
        <f>IF(Registrering!$B$55="Ja",T49*$N46,T49)</f>
        <v>1.5110686573463601</v>
      </c>
      <c r="AC49" s="384"/>
      <c r="AD49" s="384"/>
      <c r="AE49" s="384"/>
      <c r="AF49" s="384"/>
      <c r="AG49" s="384"/>
      <c r="AH49" s="384"/>
      <c r="AJ49" s="389"/>
    </row>
    <row r="50" spans="1:36" x14ac:dyDescent="0.2">
      <c r="A50" s="65"/>
      <c r="B50" s="529"/>
      <c r="D50" s="530"/>
      <c r="G50" s="3"/>
      <c r="I50" s="409">
        <f>1*Registrering!$B$57+1</f>
        <v>1.0349999999999999</v>
      </c>
      <c r="J50" s="409">
        <f>1*Registrering!$E$57+1</f>
        <v>1.0349999999999999</v>
      </c>
      <c r="L50" s="533"/>
      <c r="M50" s="533"/>
      <c r="N50" s="533"/>
      <c r="O50" s="533"/>
      <c r="P50" s="533"/>
      <c r="Q50" s="533"/>
      <c r="R50" s="533"/>
      <c r="S50" s="533"/>
      <c r="T50" s="533"/>
      <c r="U50" s="533"/>
      <c r="AC50" s="384"/>
      <c r="AD50" s="384"/>
      <c r="AE50" s="384"/>
      <c r="AF50" s="384"/>
      <c r="AG50" s="384"/>
      <c r="AH50" s="384"/>
      <c r="AJ50" s="389"/>
    </row>
    <row r="51" spans="1:36" x14ac:dyDescent="0.2">
      <c r="A51" s="65"/>
      <c r="B51" s="529"/>
      <c r="D51" s="530"/>
      <c r="G51" s="384"/>
      <c r="H51" s="384"/>
      <c r="I51" s="4">
        <v>1</v>
      </c>
      <c r="J51" s="384"/>
      <c r="K51" s="384"/>
      <c r="L51" s="384"/>
      <c r="M51" s="384"/>
      <c r="N51" s="384"/>
      <c r="O51" s="384"/>
      <c r="P51" s="384"/>
      <c r="Q51" s="384"/>
      <c r="R51" s="384"/>
      <c r="AC51" s="384"/>
      <c r="AD51" s="384"/>
      <c r="AE51" s="384"/>
      <c r="AF51" s="384"/>
      <c r="AG51" s="384"/>
      <c r="AH51" s="384"/>
      <c r="AJ51" s="389"/>
    </row>
    <row r="52" spans="1:36" x14ac:dyDescent="0.2">
      <c r="A52" s="65"/>
      <c r="B52" s="529"/>
      <c r="D52" s="530"/>
      <c r="G52" s="4"/>
      <c r="H52" s="63"/>
      <c r="J52" s="4"/>
      <c r="K52" s="4"/>
      <c r="L52" s="4"/>
      <c r="M52" s="4"/>
      <c r="N52" s="4"/>
      <c r="O52" s="4"/>
      <c r="P52" s="4"/>
      <c r="Q52" s="4"/>
      <c r="R52" s="4"/>
      <c r="AJ52" s="389"/>
    </row>
    <row r="53" spans="1:36" x14ac:dyDescent="0.2">
      <c r="A53" s="65"/>
      <c r="B53" s="529"/>
      <c r="D53" s="530"/>
      <c r="G53" s="3"/>
      <c r="AJ53" s="389"/>
    </row>
    <row r="54" spans="1:36" x14ac:dyDescent="0.2">
      <c r="A54" s="65"/>
      <c r="B54" s="529"/>
      <c r="D54" s="530"/>
      <c r="K54" s="405"/>
      <c r="L54" s="405"/>
      <c r="M54" s="405"/>
      <c r="N54" s="405"/>
      <c r="O54" s="405"/>
      <c r="P54" s="405"/>
      <c r="Q54" s="405"/>
      <c r="R54" s="405"/>
      <c r="AJ54" s="389"/>
    </row>
    <row r="55" spans="1:36" x14ac:dyDescent="0.2">
      <c r="A55" s="65"/>
      <c r="B55" s="529"/>
      <c r="D55" s="530"/>
    </row>
    <row r="56" spans="1:36" x14ac:dyDescent="0.2">
      <c r="A56" s="65"/>
      <c r="B56" s="529"/>
      <c r="D56" s="530"/>
      <c r="G56" s="3"/>
      <c r="H56" s="3"/>
      <c r="I56" s="3"/>
      <c r="J56" s="3"/>
      <c r="K56" s="3"/>
      <c r="L56" s="3"/>
      <c r="M56" s="3"/>
      <c r="N56" s="3"/>
      <c r="O56" s="3"/>
      <c r="P56" s="3"/>
      <c r="Q56" s="3"/>
      <c r="R56" s="3"/>
    </row>
    <row r="57" spans="1:36" x14ac:dyDescent="0.2">
      <c r="A57" s="65"/>
      <c r="B57" s="529"/>
      <c r="D57" s="530"/>
      <c r="AJ57" s="2"/>
    </row>
    <row r="58" spans="1:36" x14ac:dyDescent="0.2">
      <c r="A58" s="65"/>
      <c r="B58" s="529"/>
      <c r="D58" s="530"/>
      <c r="G58" t="s">
        <v>18</v>
      </c>
      <c r="AJ58" s="2"/>
    </row>
    <row r="59" spans="1:36" x14ac:dyDescent="0.2">
      <c r="A59" s="65"/>
      <c r="B59" s="529"/>
      <c r="D59" s="530"/>
      <c r="G59" t="s">
        <v>62</v>
      </c>
      <c r="AJ59" s="2"/>
    </row>
    <row r="60" spans="1:36" x14ac:dyDescent="0.2">
      <c r="A60" s="65"/>
      <c r="B60" s="529"/>
      <c r="D60" s="530"/>
      <c r="G60" t="s">
        <v>63</v>
      </c>
      <c r="AJ60" s="2"/>
    </row>
    <row r="61" spans="1:36" x14ac:dyDescent="0.2">
      <c r="A61" s="65"/>
      <c r="B61" s="529"/>
      <c r="D61" s="530"/>
      <c r="G61" t="s">
        <v>64</v>
      </c>
      <c r="AJ61" s="2"/>
    </row>
    <row r="62" spans="1:36" x14ac:dyDescent="0.2">
      <c r="A62" s="65"/>
      <c r="B62" s="529"/>
      <c r="D62" s="530"/>
      <c r="G62" t="s">
        <v>65</v>
      </c>
      <c r="AJ62" s="2"/>
    </row>
    <row r="63" spans="1:36" x14ac:dyDescent="0.2">
      <c r="A63" s="65"/>
      <c r="B63" s="529"/>
      <c r="D63" s="530"/>
      <c r="G63" t="s">
        <v>326</v>
      </c>
      <c r="P63" s="393"/>
      <c r="Q63" s="393"/>
      <c r="R63" s="393"/>
      <c r="S63" s="393"/>
      <c r="T63" s="393"/>
      <c r="U63" s="393"/>
      <c r="AJ63" s="2"/>
    </row>
    <row r="64" spans="1:36" x14ac:dyDescent="0.2">
      <c r="A64" s="65"/>
      <c r="B64" s="529"/>
      <c r="D64" s="530"/>
      <c r="N64" s="2"/>
    </row>
    <row r="65" spans="1:21" x14ac:dyDescent="0.2">
      <c r="A65" s="65"/>
      <c r="B65" s="529"/>
      <c r="D65" s="530"/>
      <c r="K65">
        <v>2024</v>
      </c>
      <c r="L65" s="2" t="s">
        <v>327</v>
      </c>
      <c r="N65" s="2"/>
    </row>
    <row r="66" spans="1:21" ht="18.75" x14ac:dyDescent="0.3">
      <c r="A66" s="65"/>
      <c r="B66" s="529"/>
      <c r="D66" s="530"/>
      <c r="G66" s="23" t="s">
        <v>328</v>
      </c>
      <c r="H66" s="23"/>
      <c r="I66" s="523" t="s">
        <v>329</v>
      </c>
      <c r="J66" s="524"/>
      <c r="K66" s="523">
        <v>1.0349999999999999</v>
      </c>
      <c r="L66" s="525">
        <v>1.03</v>
      </c>
      <c r="M66" s="22"/>
      <c r="N66" s="32"/>
      <c r="O66" s="496"/>
      <c r="P66" s="496"/>
      <c r="Q66" s="496"/>
      <c r="R66" s="496"/>
    </row>
    <row r="67" spans="1:21" x14ac:dyDescent="0.2">
      <c r="A67" s="65"/>
      <c r="B67" s="529"/>
      <c r="D67" s="530"/>
      <c r="G67" s="25" t="s">
        <v>330</v>
      </c>
      <c r="H67" s="25" t="s">
        <v>331</v>
      </c>
      <c r="I67" s="26">
        <f>D1</f>
        <v>2025</v>
      </c>
      <c r="J67" s="26">
        <f>I67+1</f>
        <v>2026</v>
      </c>
      <c r="K67" s="26">
        <f t="shared" ref="K67:R67" si="35">J67+1</f>
        <v>2027</v>
      </c>
      <c r="L67" s="26">
        <f t="shared" si="35"/>
        <v>2028</v>
      </c>
      <c r="M67" s="26">
        <f t="shared" si="35"/>
        <v>2029</v>
      </c>
      <c r="N67" s="26">
        <f t="shared" si="35"/>
        <v>2030</v>
      </c>
      <c r="O67" s="26">
        <f t="shared" si="35"/>
        <v>2031</v>
      </c>
      <c r="P67" s="26">
        <f t="shared" si="35"/>
        <v>2032</v>
      </c>
      <c r="Q67" s="26">
        <f t="shared" si="35"/>
        <v>2033</v>
      </c>
      <c r="R67" s="26">
        <f t="shared" si="35"/>
        <v>2034</v>
      </c>
      <c r="S67" s="26">
        <f t="shared" ref="S67" si="36">R67+1</f>
        <v>2035</v>
      </c>
      <c r="T67" s="26">
        <f t="shared" ref="T67" si="37">S67+1</f>
        <v>2036</v>
      </c>
      <c r="U67" s="26">
        <f t="shared" ref="U67" si="38">T67+1</f>
        <v>2037</v>
      </c>
    </row>
    <row r="68" spans="1:21" x14ac:dyDescent="0.2">
      <c r="A68" s="65"/>
      <c r="B68" s="529"/>
      <c r="D68" s="530"/>
      <c r="G68" s="27" t="s">
        <v>86</v>
      </c>
      <c r="H68" s="27" t="s">
        <v>332</v>
      </c>
      <c r="I68" s="526">
        <v>1372000</v>
      </c>
      <c r="J68" s="526">
        <v>1431000</v>
      </c>
      <c r="K68" s="526">
        <v>1484000</v>
      </c>
      <c r="L68" s="526">
        <v>1536000</v>
      </c>
      <c r="M68" s="526">
        <v>1590000</v>
      </c>
      <c r="N68" s="526">
        <v>1646000</v>
      </c>
      <c r="O68" s="526">
        <v>1704000</v>
      </c>
      <c r="P68" s="526">
        <v>1739000</v>
      </c>
      <c r="Q68" s="526">
        <v>1825000</v>
      </c>
      <c r="R68" s="526">
        <v>1889000</v>
      </c>
      <c r="S68" s="526">
        <v>1955000</v>
      </c>
      <c r="T68" s="526">
        <v>2024000</v>
      </c>
      <c r="U68" s="526">
        <v>2095000</v>
      </c>
    </row>
    <row r="69" spans="1:21" x14ac:dyDescent="0.2">
      <c r="A69" s="65"/>
      <c r="B69" s="529"/>
      <c r="D69" s="530"/>
      <c r="G69" s="27" t="s">
        <v>90</v>
      </c>
      <c r="H69" s="27" t="s">
        <v>332</v>
      </c>
      <c r="I69" s="526">
        <v>1372000</v>
      </c>
      <c r="J69" s="526">
        <v>1431000</v>
      </c>
      <c r="K69" s="526">
        <v>1484000</v>
      </c>
      <c r="L69" s="526">
        <v>1536000</v>
      </c>
      <c r="M69" s="526">
        <v>1590000</v>
      </c>
      <c r="N69" s="526">
        <v>1646000</v>
      </c>
      <c r="O69" s="526">
        <v>1704000</v>
      </c>
      <c r="P69" s="526">
        <v>1739000</v>
      </c>
      <c r="Q69" s="526">
        <v>1825000</v>
      </c>
      <c r="R69" s="526">
        <v>1889000</v>
      </c>
      <c r="S69" s="526">
        <v>1955000</v>
      </c>
      <c r="T69" s="526">
        <v>2024000</v>
      </c>
      <c r="U69" s="526">
        <v>2095000</v>
      </c>
    </row>
    <row r="70" spans="1:21" x14ac:dyDescent="0.2">
      <c r="A70" s="65"/>
      <c r="B70" s="529"/>
      <c r="D70" s="530"/>
      <c r="G70" s="27" t="s">
        <v>96</v>
      </c>
      <c r="H70" s="27" t="s">
        <v>332</v>
      </c>
      <c r="I70" s="526">
        <v>1372000</v>
      </c>
      <c r="J70" s="526">
        <v>1431000</v>
      </c>
      <c r="K70" s="526">
        <v>1484000</v>
      </c>
      <c r="L70" s="526">
        <v>1536000</v>
      </c>
      <c r="M70" s="526">
        <v>1590000</v>
      </c>
      <c r="N70" s="526">
        <v>1646000</v>
      </c>
      <c r="O70" s="526">
        <v>1704000</v>
      </c>
      <c r="P70" s="526">
        <v>1739000</v>
      </c>
      <c r="Q70" s="526">
        <v>1825000</v>
      </c>
      <c r="R70" s="526">
        <v>1889000</v>
      </c>
      <c r="S70" s="526">
        <v>1955000</v>
      </c>
      <c r="T70" s="526">
        <v>2024000</v>
      </c>
      <c r="U70" s="526">
        <v>2095000</v>
      </c>
    </row>
    <row r="71" spans="1:21" x14ac:dyDescent="0.2">
      <c r="A71" s="65"/>
      <c r="B71" s="529"/>
      <c r="D71" s="530"/>
      <c r="G71" s="27" t="s">
        <v>333</v>
      </c>
      <c r="H71" s="27" t="s">
        <v>332</v>
      </c>
      <c r="I71" s="526">
        <v>1372000</v>
      </c>
      <c r="J71" s="526">
        <v>1431000</v>
      </c>
      <c r="K71" s="526">
        <v>1484000</v>
      </c>
      <c r="L71" s="526">
        <v>1536000</v>
      </c>
      <c r="M71" s="526">
        <v>1590000</v>
      </c>
      <c r="N71" s="526">
        <v>1646000</v>
      </c>
      <c r="O71" s="526">
        <v>1704000</v>
      </c>
      <c r="P71" s="526">
        <v>1739000</v>
      </c>
      <c r="Q71" s="526">
        <v>1825000</v>
      </c>
      <c r="R71" s="526">
        <v>1889000</v>
      </c>
      <c r="S71" s="526">
        <v>1955000</v>
      </c>
      <c r="T71" s="526">
        <v>2024000</v>
      </c>
      <c r="U71" s="526">
        <v>2095000</v>
      </c>
    </row>
    <row r="72" spans="1:21" x14ac:dyDescent="0.2">
      <c r="A72" s="65"/>
      <c r="B72" s="529"/>
      <c r="D72" s="530"/>
      <c r="G72" s="27" t="s">
        <v>334</v>
      </c>
      <c r="H72" s="27" t="s">
        <v>332</v>
      </c>
      <c r="I72" s="526">
        <v>1372000</v>
      </c>
      <c r="J72" s="526">
        <v>1431000</v>
      </c>
      <c r="K72" s="526">
        <v>1484000</v>
      </c>
      <c r="L72" s="526">
        <v>1536000</v>
      </c>
      <c r="M72" s="526">
        <v>1590000</v>
      </c>
      <c r="N72" s="526">
        <v>1646000</v>
      </c>
      <c r="O72" s="526">
        <v>1704000</v>
      </c>
      <c r="P72" s="526">
        <v>1739000</v>
      </c>
      <c r="Q72" s="526">
        <v>1825000</v>
      </c>
      <c r="R72" s="526">
        <v>1889000</v>
      </c>
      <c r="S72" s="526">
        <v>1955000</v>
      </c>
      <c r="T72" s="526">
        <v>2024000</v>
      </c>
      <c r="U72" s="526">
        <v>2095000</v>
      </c>
    </row>
    <row r="73" spans="1:21" x14ac:dyDescent="0.2">
      <c r="A73" s="65"/>
      <c r="B73" s="529"/>
      <c r="D73" s="530"/>
      <c r="G73" s="27" t="s">
        <v>85</v>
      </c>
      <c r="H73" s="27" t="s">
        <v>332</v>
      </c>
      <c r="I73" s="526">
        <v>1372000</v>
      </c>
      <c r="J73" s="526">
        <v>1431000</v>
      </c>
      <c r="K73" s="526">
        <v>1484000</v>
      </c>
      <c r="L73" s="526">
        <v>1536000</v>
      </c>
      <c r="M73" s="526">
        <v>1590000</v>
      </c>
      <c r="N73" s="526">
        <v>1646000</v>
      </c>
      <c r="O73" s="526">
        <v>1704000</v>
      </c>
      <c r="P73" s="526">
        <v>1739000</v>
      </c>
      <c r="Q73" s="526">
        <v>1825000</v>
      </c>
      <c r="R73" s="526">
        <v>1889000</v>
      </c>
      <c r="S73" s="526">
        <v>1955000</v>
      </c>
      <c r="T73" s="526">
        <v>2024000</v>
      </c>
      <c r="U73" s="526">
        <v>2095000</v>
      </c>
    </row>
    <row r="74" spans="1:21" x14ac:dyDescent="0.2">
      <c r="A74" s="65"/>
      <c r="B74" s="529"/>
      <c r="D74" s="530"/>
      <c r="G74" s="27" t="s">
        <v>145</v>
      </c>
      <c r="H74" s="27" t="s">
        <v>332</v>
      </c>
      <c r="I74" s="526">
        <v>1372000</v>
      </c>
      <c r="J74" s="526">
        <v>1431000</v>
      </c>
      <c r="K74" s="526">
        <v>1484000</v>
      </c>
      <c r="L74" s="526">
        <v>1536000</v>
      </c>
      <c r="M74" s="526">
        <v>1590000</v>
      </c>
      <c r="N74" s="526">
        <v>1646000</v>
      </c>
      <c r="O74" s="526">
        <v>1704000</v>
      </c>
      <c r="P74" s="526">
        <v>1739000</v>
      </c>
      <c r="Q74" s="526">
        <v>1825000</v>
      </c>
      <c r="R74" s="526">
        <v>1889000</v>
      </c>
      <c r="S74" s="526">
        <v>1955000</v>
      </c>
      <c r="T74" s="526">
        <v>2024000</v>
      </c>
      <c r="U74" s="526">
        <v>2095000</v>
      </c>
    </row>
    <row r="75" spans="1:21" x14ac:dyDescent="0.2">
      <c r="A75" s="65"/>
      <c r="B75" s="529"/>
      <c r="D75" s="530"/>
      <c r="G75" s="27" t="s">
        <v>335</v>
      </c>
      <c r="H75" s="27" t="s">
        <v>332</v>
      </c>
      <c r="I75" s="526">
        <v>1372000</v>
      </c>
      <c r="J75" s="526">
        <v>1431000</v>
      </c>
      <c r="K75" s="526">
        <v>1484000</v>
      </c>
      <c r="L75" s="526">
        <v>1536000</v>
      </c>
      <c r="M75" s="526">
        <v>1590000</v>
      </c>
      <c r="N75" s="526">
        <v>1646000</v>
      </c>
      <c r="O75" s="526">
        <v>1704000</v>
      </c>
      <c r="P75" s="526">
        <v>1739000</v>
      </c>
      <c r="Q75" s="526">
        <v>1825000</v>
      </c>
      <c r="R75" s="526">
        <v>1889000</v>
      </c>
      <c r="S75" s="526">
        <v>1955000</v>
      </c>
      <c r="T75" s="526">
        <v>2024000</v>
      </c>
      <c r="U75" s="526">
        <v>2095000</v>
      </c>
    </row>
    <row r="76" spans="1:21" x14ac:dyDescent="0.2">
      <c r="A76" s="65"/>
      <c r="B76" s="529"/>
      <c r="D76" s="530"/>
      <c r="G76" s="27" t="s">
        <v>336</v>
      </c>
      <c r="H76" s="27" t="s">
        <v>337</v>
      </c>
      <c r="I76" s="527">
        <v>0.25</v>
      </c>
      <c r="J76" s="22"/>
      <c r="K76" s="22"/>
      <c r="L76" s="21"/>
      <c r="M76" s="22"/>
      <c r="N76" s="22"/>
      <c r="O76" s="22"/>
      <c r="P76" s="22"/>
      <c r="Q76" s="410"/>
      <c r="R76" s="410"/>
    </row>
    <row r="77" spans="1:21" x14ac:dyDescent="0.2">
      <c r="A77" s="65"/>
      <c r="B77" s="529"/>
      <c r="D77" s="530"/>
      <c r="G77" s="27" t="s">
        <v>338</v>
      </c>
      <c r="H77" s="27" t="s">
        <v>332</v>
      </c>
      <c r="I77" s="526">
        <v>100000</v>
      </c>
      <c r="J77" s="22"/>
      <c r="K77" s="22"/>
      <c r="L77" s="21"/>
      <c r="M77" s="22"/>
      <c r="N77" s="22"/>
      <c r="O77" s="22"/>
      <c r="P77" s="22"/>
      <c r="Q77" s="22"/>
      <c r="R77" s="22"/>
    </row>
    <row r="78" spans="1:21" x14ac:dyDescent="0.2">
      <c r="A78" s="65"/>
      <c r="B78" s="529"/>
      <c r="D78" s="530"/>
      <c r="G78" s="27" t="s">
        <v>339</v>
      </c>
      <c r="H78" s="27" t="s">
        <v>332</v>
      </c>
      <c r="I78" s="526">
        <v>58000</v>
      </c>
      <c r="J78" s="22"/>
      <c r="K78" s="22"/>
      <c r="L78" s="21"/>
      <c r="M78" s="22"/>
      <c r="N78" s="22"/>
      <c r="O78" s="22"/>
      <c r="P78" s="22"/>
      <c r="Q78" s="22"/>
      <c r="R78" s="22"/>
    </row>
    <row r="79" spans="1:21" x14ac:dyDescent="0.2">
      <c r="A79" s="65"/>
      <c r="B79" s="529"/>
      <c r="D79" s="530"/>
      <c r="G79" s="27" t="s">
        <v>340</v>
      </c>
      <c r="H79" s="27" t="s">
        <v>332</v>
      </c>
      <c r="I79" s="526">
        <v>34000</v>
      </c>
      <c r="J79" s="22"/>
      <c r="K79" s="22"/>
      <c r="L79" s="21"/>
      <c r="M79" s="22"/>
      <c r="N79" s="22"/>
      <c r="O79" s="22"/>
      <c r="P79" s="22"/>
      <c r="Q79" s="22"/>
      <c r="R79" s="22"/>
    </row>
    <row r="80" spans="1:21" x14ac:dyDescent="0.2">
      <c r="A80" s="65"/>
      <c r="B80" s="529"/>
      <c r="D80" s="530"/>
      <c r="G80" s="27" t="s">
        <v>341</v>
      </c>
      <c r="H80" s="27" t="s">
        <v>332</v>
      </c>
      <c r="I80" s="526">
        <v>23000</v>
      </c>
      <c r="J80" s="22"/>
      <c r="K80" s="22"/>
      <c r="L80" s="21"/>
      <c r="M80" s="22"/>
      <c r="N80" s="22"/>
      <c r="O80" s="22"/>
      <c r="P80" s="22"/>
      <c r="Q80" s="22"/>
      <c r="R80" s="22"/>
    </row>
    <row r="81" spans="1:18" x14ac:dyDescent="0.2">
      <c r="A81" s="65"/>
      <c r="B81" s="529"/>
      <c r="D81" s="530"/>
      <c r="G81" s="27" t="s">
        <v>342</v>
      </c>
      <c r="H81" s="27" t="s">
        <v>332</v>
      </c>
      <c r="I81" s="526">
        <v>39000</v>
      </c>
      <c r="J81" s="22"/>
      <c r="K81" s="22"/>
      <c r="L81" s="21"/>
      <c r="M81" s="22"/>
      <c r="N81" s="22"/>
      <c r="O81" s="22"/>
      <c r="P81" s="22"/>
      <c r="Q81" s="22"/>
      <c r="R81" s="22"/>
    </row>
    <row r="82" spans="1:18" x14ac:dyDescent="0.2">
      <c r="A82" s="65"/>
      <c r="B82" s="529"/>
      <c r="D82" s="530"/>
      <c r="G82" s="27" t="s">
        <v>343</v>
      </c>
      <c r="H82" s="27" t="s">
        <v>344</v>
      </c>
      <c r="I82" s="527">
        <v>0.25</v>
      </c>
      <c r="J82" s="22"/>
      <c r="K82" s="22"/>
      <c r="L82" s="21"/>
      <c r="M82" s="22"/>
      <c r="N82" s="22"/>
      <c r="O82" s="22"/>
      <c r="P82" s="22"/>
      <c r="Q82" s="22"/>
      <c r="R82" s="22"/>
    </row>
    <row r="83" spans="1:18" x14ac:dyDescent="0.2">
      <c r="A83" s="65"/>
      <c r="B83" s="529"/>
      <c r="D83" s="530"/>
      <c r="G83" s="398" t="s">
        <v>345</v>
      </c>
      <c r="H83" s="497" t="s">
        <v>346</v>
      </c>
      <c r="I83" s="22"/>
      <c r="J83" s="22"/>
      <c r="K83" s="22"/>
      <c r="L83" s="22"/>
      <c r="M83" s="22"/>
      <c r="N83" s="22"/>
      <c r="O83" s="22"/>
      <c r="P83" s="22"/>
      <c r="Q83" s="22"/>
      <c r="R83" s="22"/>
    </row>
    <row r="84" spans="1:18" x14ac:dyDescent="0.2">
      <c r="A84" s="65"/>
      <c r="B84" s="529"/>
      <c r="D84" s="530"/>
      <c r="Q84" s="22"/>
      <c r="R84" s="22"/>
    </row>
    <row r="85" spans="1:18" x14ac:dyDescent="0.2">
      <c r="A85" s="65"/>
      <c r="B85" s="529"/>
      <c r="D85" s="530"/>
    </row>
    <row r="86" spans="1:18" x14ac:dyDescent="0.2">
      <c r="A86" s="65"/>
      <c r="B86" s="529"/>
      <c r="D86" s="530"/>
    </row>
    <row r="87" spans="1:18" x14ac:dyDescent="0.2">
      <c r="A87" s="65"/>
      <c r="B87" s="529"/>
      <c r="D87" s="530"/>
    </row>
    <row r="88" spans="1:18" x14ac:dyDescent="0.2">
      <c r="A88" s="65"/>
      <c r="B88" s="529"/>
      <c r="D88" s="530"/>
    </row>
    <row r="89" spans="1:18" x14ac:dyDescent="0.2">
      <c r="A89" s="65"/>
      <c r="B89" s="529"/>
      <c r="D89" s="530"/>
      <c r="G89" s="113" t="s">
        <v>347</v>
      </c>
      <c r="H89" s="113"/>
      <c r="I89" s="113"/>
      <c r="J89" s="113" t="s">
        <v>348</v>
      </c>
      <c r="K89" s="113"/>
      <c r="L89" s="113"/>
      <c r="M89" t="s">
        <v>349</v>
      </c>
    </row>
    <row r="90" spans="1:18" x14ac:dyDescent="0.2">
      <c r="A90" s="65"/>
      <c r="B90" s="529"/>
      <c r="D90" s="530"/>
      <c r="G90" s="113" t="s">
        <v>350</v>
      </c>
      <c r="H90" s="113" t="s">
        <v>351</v>
      </c>
      <c r="I90" s="113"/>
      <c r="J90" s="113">
        <v>0.2</v>
      </c>
      <c r="K90" s="113"/>
      <c r="L90" s="113"/>
      <c r="M90" t="s">
        <v>352</v>
      </c>
    </row>
    <row r="91" spans="1:18" x14ac:dyDescent="0.2">
      <c r="A91" s="65"/>
      <c r="B91" s="529"/>
      <c r="D91" s="530"/>
      <c r="G91" s="113" t="s">
        <v>353</v>
      </c>
      <c r="H91" s="113" t="s">
        <v>351</v>
      </c>
      <c r="I91" s="113"/>
      <c r="J91" s="113" t="s">
        <v>354</v>
      </c>
      <c r="K91" s="113"/>
      <c r="L91" s="113"/>
      <c r="M91" t="s">
        <v>355</v>
      </c>
    </row>
    <row r="92" spans="1:18" x14ac:dyDescent="0.2">
      <c r="A92" s="65"/>
      <c r="B92" s="529"/>
      <c r="D92" s="530"/>
      <c r="G92" s="113" t="s">
        <v>356</v>
      </c>
      <c r="H92" s="113"/>
      <c r="I92" s="113"/>
      <c r="J92" s="113">
        <v>0.8</v>
      </c>
      <c r="K92" s="113"/>
      <c r="L92" s="113"/>
      <c r="M92" t="s">
        <v>357</v>
      </c>
    </row>
    <row r="93" spans="1:18" x14ac:dyDescent="0.2">
      <c r="A93" s="65"/>
      <c r="B93" s="529"/>
      <c r="D93" s="530"/>
      <c r="G93" s="113" t="s">
        <v>358</v>
      </c>
      <c r="H93" s="113"/>
      <c r="I93" s="113"/>
      <c r="J93" s="113"/>
      <c r="K93" s="113"/>
      <c r="L93" s="113"/>
      <c r="M93" s="2" t="s">
        <v>359</v>
      </c>
    </row>
    <row r="94" spans="1:18" x14ac:dyDescent="0.2">
      <c r="A94" s="65"/>
      <c r="B94" s="529"/>
      <c r="D94" s="530"/>
      <c r="G94" s="113" t="s">
        <v>360</v>
      </c>
      <c r="H94" s="113" t="s">
        <v>361</v>
      </c>
      <c r="I94" s="113"/>
      <c r="J94" s="113"/>
      <c r="K94" s="113"/>
      <c r="L94" s="113"/>
    </row>
    <row r="95" spans="1:18" x14ac:dyDescent="0.2">
      <c r="A95" s="65"/>
      <c r="B95" s="529"/>
      <c r="D95" s="530"/>
      <c r="G95" s="113" t="s">
        <v>362</v>
      </c>
      <c r="H95" s="113" t="s">
        <v>351</v>
      </c>
      <c r="I95" s="113"/>
    </row>
    <row r="96" spans="1:18" x14ac:dyDescent="0.2">
      <c r="A96" s="65"/>
      <c r="B96" s="529"/>
      <c r="D96" s="530"/>
      <c r="G96" s="113" t="s">
        <v>114</v>
      </c>
      <c r="H96" s="113"/>
      <c r="I96" s="113"/>
    </row>
    <row r="97" spans="1:9" x14ac:dyDescent="0.2">
      <c r="A97" s="65"/>
      <c r="B97" s="529"/>
      <c r="D97" s="530"/>
      <c r="G97" s="113" t="s">
        <v>363</v>
      </c>
      <c r="H97" s="113"/>
      <c r="I97" s="113"/>
    </row>
    <row r="98" spans="1:9" x14ac:dyDescent="0.2">
      <c r="A98" s="65"/>
      <c r="B98" s="529"/>
      <c r="D98" s="530"/>
    </row>
    <row r="99" spans="1:9" x14ac:dyDescent="0.2">
      <c r="A99" s="65"/>
      <c r="B99" s="529"/>
      <c r="D99" s="530"/>
    </row>
    <row r="100" spans="1:9" x14ac:dyDescent="0.2">
      <c r="A100" s="65"/>
      <c r="B100" s="529"/>
      <c r="D100" s="530"/>
    </row>
    <row r="101" spans="1:9" x14ac:dyDescent="0.2">
      <c r="A101" s="65"/>
      <c r="B101" s="529"/>
      <c r="D101" s="530"/>
      <c r="G101" s="2" t="s">
        <v>364</v>
      </c>
    </row>
    <row r="102" spans="1:9" x14ac:dyDescent="0.2">
      <c r="A102" s="65"/>
      <c r="B102" s="529"/>
      <c r="D102" s="530"/>
      <c r="G102" s="2" t="s">
        <v>365</v>
      </c>
    </row>
    <row r="103" spans="1:9" x14ac:dyDescent="0.2">
      <c r="A103" s="65"/>
      <c r="B103" s="529"/>
      <c r="D103" s="530"/>
      <c r="G103" s="2" t="s">
        <v>366</v>
      </c>
    </row>
    <row r="104" spans="1:9" x14ac:dyDescent="0.2">
      <c r="A104" s="65"/>
      <c r="B104" s="529"/>
      <c r="D104" s="530"/>
      <c r="G104" s="2" t="s">
        <v>367</v>
      </c>
    </row>
    <row r="105" spans="1:9" x14ac:dyDescent="0.2">
      <c r="A105" s="65"/>
      <c r="B105" s="529"/>
      <c r="D105" s="530"/>
      <c r="G105" s="2" t="s">
        <v>368</v>
      </c>
    </row>
    <row r="106" spans="1:9" x14ac:dyDescent="0.2">
      <c r="A106" s="65"/>
      <c r="B106" s="529"/>
      <c r="D106" s="530"/>
      <c r="G106" s="2" t="s">
        <v>369</v>
      </c>
    </row>
    <row r="107" spans="1:9" x14ac:dyDescent="0.2">
      <c r="A107" s="65"/>
      <c r="B107" s="529"/>
      <c r="D107" s="530"/>
      <c r="G107" s="2" t="s">
        <v>370</v>
      </c>
    </row>
    <row r="108" spans="1:9" x14ac:dyDescent="0.2">
      <c r="A108" s="65"/>
      <c r="B108" s="529"/>
      <c r="D108" s="530"/>
      <c r="G108" s="2" t="s">
        <v>371</v>
      </c>
    </row>
    <row r="109" spans="1:9" x14ac:dyDescent="0.2">
      <c r="A109" s="65"/>
      <c r="B109" s="529"/>
      <c r="D109" s="530"/>
      <c r="G109" s="2" t="s">
        <v>372</v>
      </c>
    </row>
    <row r="110" spans="1:9" x14ac:dyDescent="0.2">
      <c r="A110" s="65"/>
      <c r="B110" s="529"/>
      <c r="D110" s="530"/>
      <c r="G110" s="2" t="s">
        <v>373</v>
      </c>
    </row>
    <row r="111" spans="1:9" x14ac:dyDescent="0.2">
      <c r="A111" s="65"/>
      <c r="B111" s="529"/>
      <c r="D111" s="530"/>
    </row>
    <row r="112" spans="1:9" ht="13.5" thickBot="1" x14ac:dyDescent="0.25">
      <c r="A112" s="65"/>
      <c r="B112" s="529"/>
      <c r="D112" s="530"/>
    </row>
    <row r="113" spans="1:9" ht="15.75" thickBot="1" x14ac:dyDescent="0.3">
      <c r="A113" s="65"/>
      <c r="B113" s="529"/>
      <c r="D113" s="530"/>
      <c r="G113" s="666" t="s">
        <v>374</v>
      </c>
      <c r="H113" s="667"/>
      <c r="I113" s="668"/>
    </row>
    <row r="114" spans="1:9" x14ac:dyDescent="0.2">
      <c r="A114" s="65"/>
      <c r="B114" s="529"/>
      <c r="D114" s="530"/>
      <c r="G114" s="647" t="s">
        <v>588</v>
      </c>
      <c r="H114" s="665"/>
      <c r="I114" s="544">
        <f>Budsjett!D19+Budsjett!D10+Budsjett!D35+Tabeller!I31+Budsjett!D55</f>
        <v>0</v>
      </c>
    </row>
    <row r="115" spans="1:9" x14ac:dyDescent="0.2">
      <c r="A115" s="65"/>
      <c r="B115" s="529"/>
      <c r="D115" s="530"/>
      <c r="G115" s="647" t="s">
        <v>17</v>
      </c>
      <c r="H115" s="524"/>
      <c r="I115" s="544">
        <f>Registrering!B53</f>
        <v>0</v>
      </c>
    </row>
    <row r="116" spans="1:9" x14ac:dyDescent="0.2">
      <c r="A116" s="65"/>
      <c r="B116" s="529"/>
      <c r="D116" s="530"/>
      <c r="G116" s="646" t="s">
        <v>14</v>
      </c>
      <c r="H116" s="545"/>
      <c r="I116" s="546">
        <f>(Budsjett!D10+Budsjett!D19+Budsjett!D35)*(1+Registrering!B52)+Budsjett!D55</f>
        <v>0</v>
      </c>
    </row>
    <row r="117" spans="1:9" x14ac:dyDescent="0.2">
      <c r="A117" s="65"/>
      <c r="B117" s="529"/>
      <c r="D117" s="530"/>
    </row>
    <row r="118" spans="1:9" x14ac:dyDescent="0.2">
      <c r="A118" s="65"/>
      <c r="B118" s="529"/>
      <c r="D118" s="530"/>
    </row>
    <row r="119" spans="1:9" x14ac:dyDescent="0.2">
      <c r="A119" s="65"/>
      <c r="B119" s="529"/>
      <c r="D119" s="530"/>
    </row>
    <row r="120" spans="1:9" x14ac:dyDescent="0.2">
      <c r="A120" s="65"/>
      <c r="B120" s="529"/>
      <c r="D120" s="530"/>
    </row>
    <row r="121" spans="1:9" x14ac:dyDescent="0.2">
      <c r="A121" s="65"/>
      <c r="B121" s="529"/>
      <c r="D121" s="530"/>
    </row>
    <row r="122" spans="1:9" x14ac:dyDescent="0.2">
      <c r="A122" s="65"/>
      <c r="B122" s="529"/>
      <c r="D122" s="530"/>
    </row>
  </sheetData>
  <sheetProtection formatCells="0" formatColumns="0" formatRows="0"/>
  <phoneticPr fontId="16" type="noConversion"/>
  <conditionalFormatting sqref="G49:G50">
    <cfRule type="expression" dxfId="31" priority="27" stopIfTrue="1">
      <formula>#REF!="NEI"</formula>
    </cfRule>
  </conditionalFormatting>
  <conditionalFormatting sqref="G53">
    <cfRule type="expression" dxfId="30" priority="26" stopIfTrue="1">
      <formula>#REF!="NEI"</formula>
    </cfRule>
  </conditionalFormatting>
  <conditionalFormatting sqref="G116">
    <cfRule type="expression" dxfId="29" priority="2" stopIfTrue="1">
      <formula>#REF!="NEI"</formula>
    </cfRule>
  </conditionalFormatting>
  <conditionalFormatting sqref="G67:H82">
    <cfRule type="expression" dxfId="28" priority="11" stopIfTrue="1">
      <formula>#REF!="NEI"</formula>
    </cfRule>
  </conditionalFormatting>
  <conditionalFormatting sqref="G113:I115">
    <cfRule type="expression" dxfId="27" priority="3" stopIfTrue="1">
      <formula>#REF!="NEI"</formula>
    </cfRule>
  </conditionalFormatting>
  <conditionalFormatting sqref="G56:R57">
    <cfRule type="expression" dxfId="26" priority="34" stopIfTrue="1">
      <formula>#REF!="NEI"</formula>
    </cfRule>
  </conditionalFormatting>
  <conditionalFormatting sqref="I68:I82">
    <cfRule type="expression" dxfId="25" priority="10" stopIfTrue="1">
      <formula>#REF!="NEI"</formula>
    </cfRule>
  </conditionalFormatting>
  <conditionalFormatting sqref="I114:I116">
    <cfRule type="expression" dxfId="24" priority="1" stopIfTrue="1">
      <formula>#REF!="NEI"</formula>
    </cfRule>
  </conditionalFormatting>
  <conditionalFormatting sqref="I67:U75">
    <cfRule type="expression" dxfId="23" priority="9" stopIfTrue="1">
      <formula>#REF!="NEI"</formula>
    </cfRule>
  </conditionalFormatting>
  <conditionalFormatting sqref="L83">
    <cfRule type="expression" dxfId="22" priority="25" stopIfTrue="1">
      <formula>#REF!="NEI"</formula>
    </cfRule>
  </conditionalFormatting>
  <conditionalFormatting sqref="P55">
    <cfRule type="expression" dxfId="21" priority="36" stopIfTrue="1">
      <formula>#REF!="NEI"</formula>
    </cfRule>
  </conditionalFormatting>
  <conditionalFormatting sqref="Q76:R76">
    <cfRule type="expression" dxfId="20" priority="6" stopIfTrue="1">
      <formula>#REF!="NEI"</formula>
    </cfRule>
  </conditionalFormatting>
  <conditionalFormatting sqref="S34:W34 S37:W37 S41:W42 H49:I49 K49:U49 I51 G52:H52 J52:R52">
    <cfRule type="expression" dxfId="19" priority="32" stopIfTrue="1">
      <formula>#REF!="NEI"</formula>
    </cfRule>
  </conditionalFormatting>
  <hyperlinks>
    <hyperlink ref="H83" r:id="rId1" xr:uid="{00000000-0004-0000-0E00-000000000000}"/>
  </hyperlinks>
  <printOptions headings="1"/>
  <pageMargins left="0.55000000000000004" right="0.25" top="0.98425196850393704" bottom="0.98425196850393704" header="0.51181102362204722" footer="0.51181102362204722"/>
  <pageSetup paperSize="9" scale="80" orientation="portrait" cellComments="atEnd" r:id="rId2"/>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tabColor rgb="FF0070C0"/>
    <pageSetUpPr fitToPage="1"/>
  </sheetPr>
  <dimension ref="B1:Q47"/>
  <sheetViews>
    <sheetView showGridLines="0" topLeftCell="A3"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6" width="10.85546875" customWidth="1"/>
    <col min="17" max="17" width="10.140625" customWidth="1"/>
    <col min="18" max="18" width="10.5703125" customWidth="1"/>
  </cols>
  <sheetData>
    <row r="1" spans="2:16" ht="15.75" x14ac:dyDescent="0.25">
      <c r="B1" s="50" t="s">
        <v>375</v>
      </c>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51">
        <f>Prosjektcontroller!D17+Prosjektcontroller!D18+Prosjektcontroller!D19+Prosjektcontroller!D28+Prosjektcontroller!D29</f>
        <v>0</v>
      </c>
      <c r="D5" s="51">
        <f>Prosjektcontroller!E17+Prosjektcontroller!E18+Prosjektcontroller!E19+Prosjektcontroller!E28+Prosjektcontroller!E29</f>
        <v>0</v>
      </c>
      <c r="E5" s="51">
        <f>Prosjektcontroller!F17+Prosjektcontroller!F18+Prosjektcontroller!F19+Prosjektcontroller!F28+Prosjektcontroller!F29</f>
        <v>0</v>
      </c>
      <c r="F5" s="51">
        <f>Prosjektcontroller!G17+Prosjektcontroller!G18+Prosjektcontroller!G19+Prosjektcontroller!G28+Prosjektcontroller!G29</f>
        <v>0</v>
      </c>
      <c r="G5" s="51">
        <f>Prosjektcontroller!H17+Prosjektcontroller!H18+Prosjektcontroller!H19+Prosjektcontroller!H28+Prosjektcontroller!H29</f>
        <v>0</v>
      </c>
      <c r="H5" s="51">
        <f>Prosjektcontroller!I17+Prosjektcontroller!I18+Prosjektcontroller!I19+Prosjektcontroller!I28+Prosjektcontroller!I29</f>
        <v>0</v>
      </c>
      <c r="I5" s="51">
        <f>Prosjektcontroller!J17+Prosjektcontroller!J18+Prosjektcontroller!J19+Prosjektcontroller!J28+Prosjektcontroller!J29</f>
        <v>0</v>
      </c>
      <c r="J5" s="51">
        <f>Prosjektcontroller!K17+Prosjektcontroller!K18+Prosjektcontroller!K19+Prosjektcontroller!K28+Prosjektcontroller!K29</f>
        <v>0</v>
      </c>
      <c r="K5" s="51">
        <f>Prosjektcontroller!L17+Prosjektcontroller!L18+Prosjektcontroller!L19+Prosjektcontroller!L28+Prosjektcontroller!L29</f>
        <v>0</v>
      </c>
      <c r="L5" s="51">
        <f>Prosjektcontroller!M17+Prosjektcontroller!M18+Prosjektcontroller!M19+Prosjektcontroller!M28+Prosjektcontroller!M29</f>
        <v>0</v>
      </c>
      <c r="M5" s="51">
        <f>Prosjektcontroller!N17+Prosjektcontroller!N18+Prosjektcontroller!N19+Prosjektcontroller!N28+Prosjektcontroller!N29</f>
        <v>0</v>
      </c>
      <c r="N5" s="51">
        <f>Prosjektcontroller!O17+Prosjektcontroller!O18+Prosjektcontroller!O19+Prosjektcontroller!O28+Prosjektcontroller!O29</f>
        <v>0</v>
      </c>
      <c r="O5" s="51">
        <f>Prosjektcontroller!P17+Prosjektcontroller!P18+Prosjektcontroller!P19+Prosjektcontroller!P28+Prosjektcontroller!P29</f>
        <v>0</v>
      </c>
      <c r="P5" s="51">
        <f>SUM(C5:O5)</f>
        <v>0</v>
      </c>
    </row>
    <row r="6" spans="2:16" x14ac:dyDescent="0.2">
      <c r="B6" s="2" t="s">
        <v>377</v>
      </c>
      <c r="C6" s="51">
        <f>SUMIF(Budsjett!$B$4:$B$150,"Innkjøp av FoU-tjenester",Budsjett!K4:K150)</f>
        <v>0</v>
      </c>
      <c r="D6" s="51">
        <f>SUMIF(Budsjett!$B$4:$B$150,"Innkjøp av FoU-tjenester",Budsjett!L4:L150)</f>
        <v>0</v>
      </c>
      <c r="E6" s="51">
        <f>SUMIF(Budsjett!$B$4:$B$150,"Innkjøp av FoU-tjenester",Budsjett!M4:M150)</f>
        <v>0</v>
      </c>
      <c r="F6" s="51">
        <f>SUMIF(Budsjett!$B$4:$B$150,"Innkjøp av FoU-tjenester",Budsjett!N4:N150)</f>
        <v>0</v>
      </c>
      <c r="G6" s="51">
        <f>SUMIF(Budsjett!$B$4:$B$150,"Innkjøp av FoU-tjenester",Budsjett!O4:O150)</f>
        <v>0</v>
      </c>
      <c r="H6" s="51">
        <f>SUMIF(Budsjett!$B$4:$B$150,"Innkjøp av FoU-tjenester",Budsjett!P4:P150)</f>
        <v>0</v>
      </c>
      <c r="I6" s="51">
        <f>SUMIF(Budsjett!$B$4:$B$150,"Innkjøp av FoU-tjenester",Budsjett!Q4:Q150)</f>
        <v>0</v>
      </c>
      <c r="J6" s="51">
        <f>SUMIF(Budsjett!$B$4:$B$150,"Innkjøp av FoU-tjenester",Budsjett!R4:R150)</f>
        <v>0</v>
      </c>
      <c r="K6" s="51">
        <f>SUMIF(Budsjett!$B$4:$B$150,"Innkjøp av FoU-tjenester",Budsjett!S4:S150)</f>
        <v>0</v>
      </c>
      <c r="L6" s="51">
        <f>SUMIF(Budsjett!$B$4:$B$150,"Innkjøp av FoU-tjenester",Budsjett!T4:T150)</f>
        <v>0</v>
      </c>
      <c r="M6" s="51">
        <f>SUMIF(Budsjett!$B$4:$B$150,"Innkjøp av FoU-tjenester",Budsjett!U4:U150)</f>
        <v>0</v>
      </c>
      <c r="N6" s="51">
        <f>SUMIF(Budsjett!$B$4:$B$150,"Innkjøp av FoU-tjenester",Budsjett!V4:V150)</f>
        <v>0</v>
      </c>
      <c r="O6" s="51">
        <f>SUMIF(Budsjett!$B$4:$B$150,"Innkjøp av FoU-tjenester",Budsjett!W4:W150)</f>
        <v>0</v>
      </c>
      <c r="P6" s="51">
        <f t="shared" ref="P6:P8" si="0">SUM(C6:O6)</f>
        <v>0</v>
      </c>
    </row>
    <row r="7" spans="2:16" x14ac:dyDescent="0.2">
      <c r="B7" s="2" t="s">
        <v>378</v>
      </c>
      <c r="C7" s="51" t="e">
        <f>Budsjett!#REF!+Budsjett!I53+SUMIF(Budsjett!$B$4:$B$158,"Utstyr (kun nasjonal infrastruktur)",Budsjett!K4:K158)</f>
        <v>#REF!</v>
      </c>
      <c r="D7" s="51" t="e">
        <f>Budsjett!#REF!+Budsjett!J53+SUMIF(Budsjett!$B$4:$B$158,"Utstyr (kun nasjonal infrastruktur)",Budsjett!L4:L158)</f>
        <v>#REF!</v>
      </c>
      <c r="E7" s="51" t="e">
        <f>Budsjett!#REF!+Budsjett!K53+SUMIF(Budsjett!$B$4:$B$158,"Utstyr (kun nasjonal infrastruktur)",Budsjett!M4:M158)</f>
        <v>#REF!</v>
      </c>
      <c r="F7" s="51" t="e">
        <f>Budsjett!#REF!+Budsjett!L53+SUMIF(Budsjett!$B$4:$B$158,"Utstyr (kun nasjonal infrastruktur)",Budsjett!N4:N158)</f>
        <v>#REF!</v>
      </c>
      <c r="G7" s="51" t="e">
        <f>Budsjett!#REF!+Budsjett!M53+SUMIF(Budsjett!$B$4:$B$158,"Utstyr (kun nasjonal infrastruktur)",Budsjett!O4:O158)</f>
        <v>#REF!</v>
      </c>
      <c r="H7" s="51" t="e">
        <f>Budsjett!#REF!+Budsjett!N53+SUMIF(Budsjett!$B$4:$B$158,"Utstyr (kun nasjonal infrastruktur)",Budsjett!P4:P158)</f>
        <v>#REF!</v>
      </c>
      <c r="I7" s="51" t="e">
        <f>Budsjett!#REF!+Budsjett!O53+SUMIF(Budsjett!$B$4:$B$158,"Utstyr (kun nasjonal infrastruktur)",Budsjett!Q4:Q158)</f>
        <v>#REF!</v>
      </c>
      <c r="J7" s="51" t="e">
        <f>Budsjett!#REF!+Budsjett!P53+SUMIF(Budsjett!$B$4:$B$158,"Utstyr (kun nasjonal infrastruktur)",Budsjett!R4:R158)</f>
        <v>#REF!</v>
      </c>
      <c r="K7" s="51" t="e">
        <f>Budsjett!#REF!+Budsjett!Q53+SUMIF(Budsjett!$B$4:$B$158,"Utstyr (kun nasjonal infrastruktur)",Budsjett!S4:S158)</f>
        <v>#REF!</v>
      </c>
      <c r="L7" s="51" t="e">
        <f>Budsjett!#REF!+Budsjett!R53+SUMIF(Budsjett!$B$4:$B$158,"Utstyr (kun nasjonal infrastruktur)",Budsjett!T4:T158)</f>
        <v>#REF!</v>
      </c>
      <c r="M7" s="51" t="e">
        <f>Budsjett!#REF!+Budsjett!S53+SUMIF(Budsjett!$B$4:$B$158,"Utstyr (kun nasjonal infrastruktur)",Budsjett!U4:U158)</f>
        <v>#REF!</v>
      </c>
      <c r="N7" s="51" t="e">
        <f>Budsjett!#REF!+Budsjett!T53+SUMIF(Budsjett!$B$4:$B$158,"Utstyr (kun nasjonal infrastruktur)",Budsjett!V4:V158)</f>
        <v>#REF!</v>
      </c>
      <c r="O7" s="51" t="e">
        <f>Budsjett!#REF!+Budsjett!U53+SUMIF(Budsjett!$B$4:$B$158,"Utstyr (kun nasjonal infrastruktur)",Budsjett!W4:W158)</f>
        <v>#REF!</v>
      </c>
      <c r="P7" s="51" t="e">
        <f t="shared" si="0"/>
        <v>#REF!</v>
      </c>
    </row>
    <row r="8" spans="2:16" x14ac:dyDescent="0.2">
      <c r="B8" s="2" t="s">
        <v>379</v>
      </c>
      <c r="C8" s="51">
        <f>SUMIF(Budsjett!$B$4:$B$150,"Lab./feltundersøkelser",Budsjett!K4:K150)+SUMIF(Budsjett!$B$4:$B$150,"Reiser/konferanser/mv.",Budsjett!K4:K150)+SUMIF(Budsjett!$B$4:$B$150,"Andre driftskostnader",Budsjett!K4:K150)+Budsjett!I46+Budsjett!I54+Budsjett!AP43</f>
        <v>0</v>
      </c>
      <c r="D8" s="51">
        <f>SUMIF(Budsjett!$B$4:$B$150,"Lab./feltundersøkelser",Budsjett!L4:L150)+SUMIF(Budsjett!$B$4:$B$150,"Reiser/konferanser/mv.",Budsjett!L4:L150)+SUMIF(Budsjett!$B$4:$B$150,"Andre driftskostnader",Budsjett!L4:L150)+Budsjett!J46+Budsjett!J54+Budsjett!AQ43</f>
        <v>0</v>
      </c>
      <c r="E8" s="51">
        <f>SUMIF(Budsjett!$B$4:$B$150,"Lab./feltundersøkelser",Budsjett!M4:M150)+SUMIF(Budsjett!$B$4:$B$150,"Reiser/konferanser/mv.",Budsjett!M4:M150)+SUMIF(Budsjett!$B$4:$B$150,"Andre driftskostnader",Budsjett!M4:M150)+Budsjett!K46+Budsjett!K54+Budsjett!AR43</f>
        <v>0</v>
      </c>
      <c r="F8" s="51">
        <f>SUMIF(Budsjett!$B$4:$B$150,"Lab./feltundersøkelser",Budsjett!N4:N150)+SUMIF(Budsjett!$B$4:$B$150,"Reiser/konferanser/mv.",Budsjett!N4:N150)+SUMIF(Budsjett!$B$4:$B$150,"Andre driftskostnader",Budsjett!N4:N150)+Budsjett!L46+Budsjett!L54+Budsjett!AS43</f>
        <v>0</v>
      </c>
      <c r="G8" s="51">
        <f>SUMIF(Budsjett!$B$4:$B$150,"Lab./feltundersøkelser",Budsjett!O4:O150)+SUMIF(Budsjett!$B$4:$B$150,"Reiser/konferanser/mv.",Budsjett!O4:O150)+SUMIF(Budsjett!$B$4:$B$150,"Andre driftskostnader",Budsjett!O4:O150)+Budsjett!M46+Budsjett!M54+Budsjett!AT43</f>
        <v>0</v>
      </c>
      <c r="H8" s="51">
        <f>SUMIF(Budsjett!$B$4:$B$150,"Lab./feltundersøkelser",Budsjett!P4:P150)+SUMIF(Budsjett!$B$4:$B$150,"Reiser/konferanser/mv.",Budsjett!P4:P150)+SUMIF(Budsjett!$B$4:$B$150,"Andre driftskostnader",Budsjett!P4:P150)+Budsjett!N46+Budsjett!N54+Budsjett!AU43</f>
        <v>0</v>
      </c>
      <c r="I8" s="51">
        <f>SUMIF(Budsjett!$B$4:$B$150,"Lab./feltundersøkelser",Budsjett!Q4:Q150)+SUMIF(Budsjett!$B$4:$B$150,"Reiser/konferanser/mv.",Budsjett!Q4:Q150)+SUMIF(Budsjett!$B$4:$B$150,"Andre driftskostnader",Budsjett!Q4:Q150)+Budsjett!O46+Budsjett!O54+Budsjett!AV43</f>
        <v>0</v>
      </c>
      <c r="J8" s="51">
        <f>SUMIF(Budsjett!$B$4:$B$150,"Lab./feltundersøkelser",Budsjett!R4:R150)+SUMIF(Budsjett!$B$4:$B$150,"Reiser/konferanser/mv.",Budsjett!R4:R150)+SUMIF(Budsjett!$B$4:$B$150,"Andre driftskostnader",Budsjett!R4:R150)+Budsjett!P46+Budsjett!P54+Budsjett!AW43</f>
        <v>0</v>
      </c>
      <c r="K8" s="51">
        <f>SUMIF(Budsjett!$B$4:$B$150,"Lab./feltundersøkelser",Budsjett!S4:S150)+SUMIF(Budsjett!$B$4:$B$150,"Reiser/konferanser/mv.",Budsjett!S4:S150)+SUMIF(Budsjett!$B$4:$B$150,"Andre driftskostnader",Budsjett!S4:S150)+Budsjett!Q46+Budsjett!Q54+Budsjett!AX43</f>
        <v>0</v>
      </c>
      <c r="L8" s="51">
        <f>SUMIF(Budsjett!$B$4:$B$150,"Lab./feltundersøkelser",Budsjett!T4:T150)+SUMIF(Budsjett!$B$4:$B$150,"Reiser/konferanser/mv.",Budsjett!T4:T150)+SUMIF(Budsjett!$B$4:$B$150,"Andre driftskostnader",Budsjett!T4:T150)+Budsjett!R46+Budsjett!R54+Budsjett!AY43</f>
        <v>0</v>
      </c>
      <c r="M8" s="51">
        <f>SUMIF(Budsjett!$B$4:$B$150,"Lab./feltundersøkelser",Budsjett!U4:U150)+SUMIF(Budsjett!$B$4:$B$150,"Reiser/konferanser/mv.",Budsjett!U4:U150)+SUMIF(Budsjett!$B$4:$B$150,"Andre driftskostnader",Budsjett!U4:U150)+Budsjett!S46+Budsjett!S54+Budsjett!AZ43</f>
        <v>0</v>
      </c>
      <c r="N8" s="51">
        <f>SUMIF(Budsjett!$B$4:$B$150,"Lab./feltundersøkelser",Budsjett!V4:V150)+SUMIF(Budsjett!$B$4:$B$150,"Reiser/konferanser/mv.",Budsjett!V4:V150)+SUMIF(Budsjett!$B$4:$B$150,"Andre driftskostnader",Budsjett!V4:V150)+Budsjett!T46+Budsjett!T54+Budsjett!BA43</f>
        <v>0</v>
      </c>
      <c r="O8" s="51">
        <f>SUMIF(Budsjett!$B$4:$B$150,"Lab./feltundersøkelser",Budsjett!W4:W150)+SUMIF(Budsjett!$B$4:$B$150,"Reiser/konferanser/mv.",Budsjett!W4:W150)+SUMIF(Budsjett!$B$4:$B$150,"Andre driftskostnader",Budsjett!W4:W150)+Budsjett!U46+Budsjett!U54+Budsjett!BB43</f>
        <v>0</v>
      </c>
      <c r="P8" s="51">
        <f t="shared" si="0"/>
        <v>0</v>
      </c>
    </row>
    <row r="9" spans="2:16" ht="15" x14ac:dyDescent="0.25">
      <c r="B9" s="12" t="s">
        <v>380</v>
      </c>
      <c r="C9" s="52" t="e">
        <f t="shared" ref="C9:O9" si="1">SUM(C5:C8)</f>
        <v>#REF!</v>
      </c>
      <c r="D9" s="52" t="e">
        <f t="shared" si="1"/>
        <v>#REF!</v>
      </c>
      <c r="E9" s="52" t="e">
        <f t="shared" si="1"/>
        <v>#REF!</v>
      </c>
      <c r="F9" s="52" t="e">
        <f t="shared" si="1"/>
        <v>#REF!</v>
      </c>
      <c r="G9" s="52" t="e">
        <f t="shared" si="1"/>
        <v>#REF!</v>
      </c>
      <c r="H9" s="52" t="e">
        <f t="shared" si="1"/>
        <v>#REF!</v>
      </c>
      <c r="I9" s="52" t="e">
        <f t="shared" si="1"/>
        <v>#REF!</v>
      </c>
      <c r="J9" s="52" t="e">
        <f t="shared" si="1"/>
        <v>#REF!</v>
      </c>
      <c r="K9" s="52" t="e">
        <f t="shared" si="1"/>
        <v>#REF!</v>
      </c>
      <c r="L9" s="52" t="e">
        <f t="shared" si="1"/>
        <v>#REF!</v>
      </c>
      <c r="M9" s="52" t="e">
        <f t="shared" si="1"/>
        <v>#REF!</v>
      </c>
      <c r="N9" s="52" t="e">
        <f t="shared" si="1"/>
        <v>#REF!</v>
      </c>
      <c r="O9" s="52" t="e">
        <f t="shared" si="1"/>
        <v>#REF!</v>
      </c>
      <c r="P9" s="52" t="e">
        <f>SUM(P5:P8)</f>
        <v>#REF!</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L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c r="N12" s="75"/>
      <c r="O12" s="75"/>
      <c r="P12" s="49" t="s">
        <v>126</v>
      </c>
    </row>
    <row r="13" spans="2:16" x14ac:dyDescent="0.2">
      <c r="B13" s="2" t="s">
        <v>382</v>
      </c>
      <c r="C13" s="363"/>
      <c r="D13" s="363"/>
      <c r="E13" s="363"/>
      <c r="F13" s="363"/>
      <c r="G13" s="363"/>
      <c r="H13" s="363"/>
      <c r="I13" s="363"/>
      <c r="J13" s="363"/>
      <c r="K13" s="363"/>
      <c r="L13" s="363"/>
      <c r="M13" s="363"/>
      <c r="N13" s="363"/>
      <c r="O13" s="363"/>
      <c r="P13" s="51">
        <f>SUM(C13:O13)</f>
        <v>0</v>
      </c>
    </row>
    <row r="14" spans="2:16" x14ac:dyDescent="0.2">
      <c r="B14" s="2" t="s">
        <v>383</v>
      </c>
      <c r="C14" s="77"/>
      <c r="D14" s="77"/>
      <c r="E14" s="77"/>
      <c r="F14" s="77"/>
      <c r="G14" s="77"/>
      <c r="H14" s="77"/>
      <c r="I14" s="77"/>
      <c r="J14" s="77"/>
      <c r="K14" s="77"/>
      <c r="L14" s="77"/>
      <c r="M14" s="77"/>
      <c r="N14" s="77"/>
      <c r="O14" s="77"/>
      <c r="P14" s="51">
        <f t="shared" ref="P14:P17" si="3">SUM(C14:O14)</f>
        <v>0</v>
      </c>
    </row>
    <row r="15" spans="2:16" x14ac:dyDescent="0.2">
      <c r="B15" s="2" t="s">
        <v>384</v>
      </c>
      <c r="C15" s="51" t="e">
        <f>C9-C13-C14-C16-C17</f>
        <v>#REF!</v>
      </c>
      <c r="D15" s="51" t="e">
        <f t="shared" ref="D15:O15" si="4">D9-D13-D14-D16-D17</f>
        <v>#REF!</v>
      </c>
      <c r="E15" s="51" t="e">
        <f t="shared" si="4"/>
        <v>#REF!</v>
      </c>
      <c r="F15" s="51" t="e">
        <f t="shared" si="4"/>
        <v>#REF!</v>
      </c>
      <c r="G15" s="51" t="e">
        <f t="shared" si="4"/>
        <v>#REF!</v>
      </c>
      <c r="H15" s="51" t="e">
        <f t="shared" si="4"/>
        <v>#REF!</v>
      </c>
      <c r="I15" s="51" t="e">
        <f t="shared" si="4"/>
        <v>#REF!</v>
      </c>
      <c r="J15" s="51" t="e">
        <f t="shared" si="4"/>
        <v>#REF!</v>
      </c>
      <c r="K15" s="51" t="e">
        <f t="shared" si="4"/>
        <v>#REF!</v>
      </c>
      <c r="L15" s="51" t="e">
        <f t="shared" si="4"/>
        <v>#REF!</v>
      </c>
      <c r="M15" s="51" t="e">
        <f t="shared" si="4"/>
        <v>#REF!</v>
      </c>
      <c r="N15" s="51" t="e">
        <f t="shared" si="4"/>
        <v>#REF!</v>
      </c>
      <c r="O15" s="51" t="e">
        <f t="shared" si="4"/>
        <v>#REF!</v>
      </c>
      <c r="P15" s="51" t="e">
        <f t="shared" si="3"/>
        <v>#REF!</v>
      </c>
    </row>
    <row r="16" spans="2:16" x14ac:dyDescent="0.2">
      <c r="B16" s="2" t="s">
        <v>385</v>
      </c>
      <c r="C16" s="76"/>
      <c r="D16" s="76"/>
      <c r="E16" s="76"/>
      <c r="F16" s="76"/>
      <c r="G16" s="76"/>
      <c r="H16" s="76"/>
      <c r="I16" s="76"/>
      <c r="J16" s="76"/>
      <c r="K16" s="76"/>
      <c r="L16" s="76"/>
      <c r="M16" s="76"/>
      <c r="N16" s="76"/>
      <c r="O16" s="76"/>
      <c r="P16" s="51">
        <f t="shared" si="3"/>
        <v>0</v>
      </c>
    </row>
    <row r="17" spans="2:17" x14ac:dyDescent="0.2">
      <c r="B17" s="2" t="s">
        <v>386</v>
      </c>
      <c r="C17" s="76"/>
      <c r="D17" s="76"/>
      <c r="E17" s="76"/>
      <c r="F17" s="76"/>
      <c r="G17" s="76"/>
      <c r="H17" s="76"/>
      <c r="I17" s="76"/>
      <c r="J17" s="76"/>
      <c r="K17" s="76"/>
      <c r="L17" s="76"/>
      <c r="M17" s="76"/>
      <c r="N17" s="76"/>
      <c r="O17" s="76"/>
      <c r="P17" s="51">
        <f t="shared" si="3"/>
        <v>0</v>
      </c>
    </row>
    <row r="18" spans="2:17" ht="15" x14ac:dyDescent="0.25">
      <c r="B18" s="12" t="s">
        <v>380</v>
      </c>
      <c r="C18" s="52" t="e">
        <f>SUM(C13:C17)</f>
        <v>#REF!</v>
      </c>
      <c r="D18" s="52" t="e">
        <f t="shared" ref="D18:O18" si="5">SUM(D14:D17)</f>
        <v>#REF!</v>
      </c>
      <c r="E18" s="52" t="e">
        <f t="shared" si="5"/>
        <v>#REF!</v>
      </c>
      <c r="F18" s="52" t="e">
        <f t="shared" si="5"/>
        <v>#REF!</v>
      </c>
      <c r="G18" s="52" t="e">
        <f t="shared" si="5"/>
        <v>#REF!</v>
      </c>
      <c r="H18" s="52" t="e">
        <f t="shared" si="5"/>
        <v>#REF!</v>
      </c>
      <c r="I18" s="52" t="e">
        <f t="shared" si="5"/>
        <v>#REF!</v>
      </c>
      <c r="J18" s="52" t="e">
        <f t="shared" si="5"/>
        <v>#REF!</v>
      </c>
      <c r="K18" s="52" t="e">
        <f t="shared" si="5"/>
        <v>#REF!</v>
      </c>
      <c r="L18" s="52" t="e">
        <f t="shared" si="5"/>
        <v>#REF!</v>
      </c>
      <c r="M18" s="52" t="e">
        <f t="shared" si="5"/>
        <v>#REF!</v>
      </c>
      <c r="N18" s="52" t="e">
        <f t="shared" si="5"/>
        <v>#REF!</v>
      </c>
      <c r="O18" s="52" t="e">
        <f t="shared" si="5"/>
        <v>#REF!</v>
      </c>
      <c r="P18" s="52" t="e">
        <f t="shared" ref="P18" si="6">SUM(P13:P17)</f>
        <v>#REF!</v>
      </c>
    </row>
    <row r="20" spans="2:17" ht="15" x14ac:dyDescent="0.25">
      <c r="B20" s="43" t="s">
        <v>387</v>
      </c>
    </row>
    <row r="21" spans="2:17" x14ac:dyDescent="0.2">
      <c r="B21" s="49"/>
      <c r="C21" s="49">
        <f>C4</f>
        <v>2025</v>
      </c>
      <c r="D21" s="49">
        <f t="shared" ref="D21:O21" si="7">D4</f>
        <v>2026</v>
      </c>
      <c r="E21" s="49">
        <f t="shared" si="7"/>
        <v>2027</v>
      </c>
      <c r="F21" s="49">
        <f t="shared" si="7"/>
        <v>2028</v>
      </c>
      <c r="G21" s="49">
        <f t="shared" si="7"/>
        <v>2029</v>
      </c>
      <c r="H21" s="49">
        <f t="shared" si="7"/>
        <v>2030</v>
      </c>
      <c r="I21" s="49">
        <f t="shared" si="7"/>
        <v>2031</v>
      </c>
      <c r="J21" s="49">
        <f t="shared" si="7"/>
        <v>2032</v>
      </c>
      <c r="K21" s="49">
        <f t="shared" si="7"/>
        <v>2033</v>
      </c>
      <c r="L21" s="49">
        <f t="shared" si="7"/>
        <v>2034</v>
      </c>
      <c r="M21" s="49">
        <f t="shared" si="7"/>
        <v>2035</v>
      </c>
      <c r="N21" s="49">
        <f t="shared" si="7"/>
        <v>2036</v>
      </c>
      <c r="O21" s="49">
        <f t="shared" si="7"/>
        <v>2037</v>
      </c>
      <c r="P21" s="49" t="s">
        <v>126</v>
      </c>
      <c r="Q21" s="49" t="s">
        <v>388</v>
      </c>
    </row>
    <row r="22" spans="2:17" x14ac:dyDescent="0.2">
      <c r="B22" s="2" t="s">
        <v>389</v>
      </c>
      <c r="C22" s="51" t="e">
        <f>C27-C26-C25-C24-C23</f>
        <v>#REF!</v>
      </c>
      <c r="D22" s="51" t="e">
        <f t="shared" ref="D22:L22" si="8">D27-D26-D25-D24-D23</f>
        <v>#REF!</v>
      </c>
      <c r="E22" s="51" t="e">
        <f t="shared" si="8"/>
        <v>#REF!</v>
      </c>
      <c r="F22" s="51" t="e">
        <f t="shared" si="8"/>
        <v>#REF!</v>
      </c>
      <c r="G22" s="51" t="e">
        <f t="shared" si="8"/>
        <v>#REF!</v>
      </c>
      <c r="H22" s="51" t="e">
        <f t="shared" si="8"/>
        <v>#REF!</v>
      </c>
      <c r="I22" s="51" t="e">
        <f t="shared" si="8"/>
        <v>#REF!</v>
      </c>
      <c r="J22" s="51" t="e">
        <f t="shared" si="8"/>
        <v>#REF!</v>
      </c>
      <c r="K22" s="51" t="e">
        <f t="shared" si="8"/>
        <v>#REF!</v>
      </c>
      <c r="L22" s="51" t="e">
        <f t="shared" si="8"/>
        <v>#REF!</v>
      </c>
      <c r="M22" s="51" t="e">
        <f t="shared" ref="M22:O22" si="9">M27-M26-M25-M24-M23</f>
        <v>#REF!</v>
      </c>
      <c r="N22" s="51" t="e">
        <f t="shared" si="9"/>
        <v>#REF!</v>
      </c>
      <c r="O22" s="51" t="e">
        <f t="shared" si="9"/>
        <v>#REF!</v>
      </c>
      <c r="P22" s="51" t="e">
        <f>SUM(C22:O22)</f>
        <v>#REF!</v>
      </c>
      <c r="Q22" s="48">
        <f>IFERROR(P22/$P$27*100,0)</f>
        <v>0</v>
      </c>
    </row>
    <row r="23" spans="2:17" x14ac:dyDescent="0.2">
      <c r="B23" s="2" t="s">
        <v>122</v>
      </c>
      <c r="C23" s="51" t="e">
        <f>-IF(Registrering!$B$28="Fast beløp",Budsjett!I58,Budsjett!#REF!)</f>
        <v>#REF!</v>
      </c>
      <c r="D23" s="51" t="e">
        <f>-IF(Registrering!$B$28="Fast beløp",Budsjett!J58,Budsjett!#REF!)</f>
        <v>#REF!</v>
      </c>
      <c r="E23" s="51" t="e">
        <f>-IF(Registrering!$B$28="Fast beløp",Budsjett!K58,Budsjett!#REF!)</f>
        <v>#REF!</v>
      </c>
      <c r="F23" s="51" t="e">
        <f>-IF(Registrering!$B$28="Fast beløp",Budsjett!L58,Budsjett!#REF!)</f>
        <v>#REF!</v>
      </c>
      <c r="G23" s="51" t="e">
        <f>-IF(Registrering!$B$28="Fast beløp",Budsjett!M58,Budsjett!#REF!)</f>
        <v>#REF!</v>
      </c>
      <c r="H23" s="51" t="e">
        <f>-IF(Registrering!$B$28="Fast beløp",Budsjett!N58,Budsjett!#REF!)</f>
        <v>#REF!</v>
      </c>
      <c r="I23" s="51" t="e">
        <f>-IF(Registrering!$B$28="Fast beløp",Budsjett!O58,Budsjett!#REF!)</f>
        <v>#REF!</v>
      </c>
      <c r="J23" s="51" t="e">
        <f>-IF(Registrering!$B$28="Fast beløp",Budsjett!P58,Budsjett!#REF!)</f>
        <v>#REF!</v>
      </c>
      <c r="K23" s="51" t="e">
        <f>-IF(Registrering!$B$28="Fast beløp",Budsjett!Q58,Budsjett!#REF!)</f>
        <v>#REF!</v>
      </c>
      <c r="L23" s="51" t="e">
        <f>-IF(Registrering!$B$28="Fast beløp",Budsjett!R58,Budsjett!#REF!)</f>
        <v>#REF!</v>
      </c>
      <c r="M23" s="51" t="e">
        <f>-IF(Registrering!$B$28="Fast beløp",Budsjett!S58,Budsjett!#REF!)</f>
        <v>#REF!</v>
      </c>
      <c r="N23" s="51" t="e">
        <f>-IF(Registrering!$B$28="Fast beløp",Budsjett!T58,Budsjett!#REF!)</f>
        <v>#REF!</v>
      </c>
      <c r="O23" s="51" t="e">
        <f>-IF(Registrering!$B$28="Fast beløp",Budsjett!U58,Budsjett!#REF!)</f>
        <v>#REF!</v>
      </c>
      <c r="P23" s="51" t="e">
        <f t="shared" ref="P23:P26" si="10">SUM(C23:O23)</f>
        <v>#REF!</v>
      </c>
      <c r="Q23" s="48">
        <f t="shared" ref="Q23:Q26" si="11">IFERROR(P23/$P$27*100,0)</f>
        <v>0</v>
      </c>
    </row>
    <row r="24" spans="2:17" x14ac:dyDescent="0.2">
      <c r="B24" s="2" t="s">
        <v>390</v>
      </c>
      <c r="C24" s="51" t="e">
        <f>-IF(Registrering!$B$28="Fast beløp",Budsjett!I59,Budsjett!#REF!)</f>
        <v>#REF!</v>
      </c>
      <c r="D24" s="51" t="e">
        <f>-IF(Registrering!$B$28="Fast beløp",Budsjett!J59,Budsjett!#REF!)</f>
        <v>#REF!</v>
      </c>
      <c r="E24" s="51" t="e">
        <f>-IF(Registrering!$B$28="Fast beløp",Budsjett!K59,Budsjett!#REF!)</f>
        <v>#REF!</v>
      </c>
      <c r="F24" s="51" t="e">
        <f>-IF(Registrering!$B$28="Fast beløp",Budsjett!L59,Budsjett!#REF!)</f>
        <v>#REF!</v>
      </c>
      <c r="G24" s="51" t="e">
        <f>-IF(Registrering!$B$28="Fast beløp",Budsjett!M59,Budsjett!#REF!)</f>
        <v>#REF!</v>
      </c>
      <c r="H24" s="51" t="e">
        <f>-IF(Registrering!$B$28="Fast beløp",Budsjett!N59,Budsjett!#REF!)</f>
        <v>#REF!</v>
      </c>
      <c r="I24" s="51" t="e">
        <f>-IF(Registrering!$B$28="Fast beløp",Budsjett!O59,Budsjett!#REF!)</f>
        <v>#REF!</v>
      </c>
      <c r="J24" s="51" t="e">
        <f>-IF(Registrering!$B$28="Fast beløp",Budsjett!P59,Budsjett!#REF!)</f>
        <v>#REF!</v>
      </c>
      <c r="K24" s="51" t="e">
        <f>-IF(Registrering!$B$28="Fast beløp",Budsjett!Q59,Budsjett!#REF!)</f>
        <v>#REF!</v>
      </c>
      <c r="L24" s="51" t="e">
        <f>-IF(Registrering!$B$28="Fast beløp",Budsjett!R59,Budsjett!#REF!)</f>
        <v>#REF!</v>
      </c>
      <c r="M24" s="51" t="e">
        <f>-IF(Registrering!$B$28="Fast beløp",Budsjett!S59,Budsjett!#REF!)</f>
        <v>#REF!</v>
      </c>
      <c r="N24" s="51" t="e">
        <f>-IF(Registrering!$B$28="Fast beløp",Budsjett!T59,Budsjett!#REF!)</f>
        <v>#REF!</v>
      </c>
      <c r="O24" s="51" t="e">
        <f>-IF(Registrering!$B$28="Fast beløp",Budsjett!U59,Budsjett!#REF!)</f>
        <v>#REF!</v>
      </c>
      <c r="P24" s="51" t="e">
        <f t="shared" si="10"/>
        <v>#REF!</v>
      </c>
      <c r="Q24" s="48">
        <f t="shared" si="11"/>
        <v>0</v>
      </c>
    </row>
    <row r="25" spans="2:17" x14ac:dyDescent="0.2">
      <c r="B25" s="2" t="s">
        <v>124</v>
      </c>
      <c r="C25" s="51" t="e">
        <f>-IF(Registrering!$B$28="Fast beløp",Budsjett!I60,Budsjett!#REF!)</f>
        <v>#REF!</v>
      </c>
      <c r="D25" s="51" t="e">
        <f>-IF(Registrering!$B$28="Fast beløp",Budsjett!J60,Budsjett!#REF!)</f>
        <v>#REF!</v>
      </c>
      <c r="E25" s="51" t="e">
        <f>-IF(Registrering!$B$28="Fast beløp",Budsjett!K60,Budsjett!#REF!)</f>
        <v>#REF!</v>
      </c>
      <c r="F25" s="51" t="e">
        <f>-IF(Registrering!$B$28="Fast beløp",Budsjett!L60,Budsjett!#REF!)</f>
        <v>#REF!</v>
      </c>
      <c r="G25" s="51" t="e">
        <f>-IF(Registrering!$B$28="Fast beløp",Budsjett!M60,Budsjett!#REF!)</f>
        <v>#REF!</v>
      </c>
      <c r="H25" s="51" t="e">
        <f>-IF(Registrering!$B$28="Fast beløp",Budsjett!N60,Budsjett!#REF!)</f>
        <v>#REF!</v>
      </c>
      <c r="I25" s="51" t="e">
        <f>-IF(Registrering!$B$28="Fast beløp",Budsjett!O60,Budsjett!#REF!)</f>
        <v>#REF!</v>
      </c>
      <c r="J25" s="51" t="e">
        <f>-IF(Registrering!$B$28="Fast beløp",Budsjett!P60,Budsjett!#REF!)</f>
        <v>#REF!</v>
      </c>
      <c r="K25" s="51" t="e">
        <f>-IF(Registrering!$B$28="Fast beløp",Budsjett!Q60,Budsjett!#REF!)</f>
        <v>#REF!</v>
      </c>
      <c r="L25" s="51" t="e">
        <f>-IF(Registrering!$B$28="Fast beløp",Budsjett!R60,Budsjett!#REF!)</f>
        <v>#REF!</v>
      </c>
      <c r="M25" s="51" t="e">
        <f>-IF(Registrering!$B$28="Fast beløp",Budsjett!S60,Budsjett!#REF!)</f>
        <v>#REF!</v>
      </c>
      <c r="N25" s="51" t="e">
        <f>-IF(Registrering!$B$28="Fast beløp",Budsjett!T60,Budsjett!#REF!)</f>
        <v>#REF!</v>
      </c>
      <c r="O25" s="51" t="e">
        <f>-IF(Registrering!$B$28="Fast beløp",Budsjett!U60,Budsjett!#REF!)</f>
        <v>#REF!</v>
      </c>
      <c r="P25" s="51" t="e">
        <f t="shared" si="10"/>
        <v>#REF!</v>
      </c>
      <c r="Q25" s="48">
        <f t="shared" si="11"/>
        <v>0</v>
      </c>
    </row>
    <row r="26" spans="2:17" x14ac:dyDescent="0.2">
      <c r="B26" s="2" t="s">
        <v>391</v>
      </c>
      <c r="C26" s="51" t="e">
        <f>-IF(Registrering!$B$28="Fast beløp",Budsjett!I61,Budsjett!#REF!)</f>
        <v>#REF!</v>
      </c>
      <c r="D26" s="51" t="e">
        <f>-IF(Registrering!$B$28="Fast beløp",Budsjett!J61,Budsjett!#REF!)</f>
        <v>#REF!</v>
      </c>
      <c r="E26" s="51" t="e">
        <f>-IF(Registrering!$B$28="Fast beløp",Budsjett!K61,Budsjett!#REF!)</f>
        <v>#REF!</v>
      </c>
      <c r="F26" s="51" t="e">
        <f>-IF(Registrering!$B$28="Fast beløp",Budsjett!L61,Budsjett!#REF!)</f>
        <v>#REF!</v>
      </c>
      <c r="G26" s="51" t="e">
        <f>-IF(Registrering!$B$28="Fast beløp",Budsjett!M61,Budsjett!#REF!)</f>
        <v>#REF!</v>
      </c>
      <c r="H26" s="51" t="e">
        <f>-IF(Registrering!$B$28="Fast beløp",Budsjett!N61,Budsjett!#REF!)</f>
        <v>#REF!</v>
      </c>
      <c r="I26" s="51" t="e">
        <f>-IF(Registrering!$B$28="Fast beløp",Budsjett!O61,Budsjett!#REF!)</f>
        <v>#REF!</v>
      </c>
      <c r="J26" s="51" t="e">
        <f>-IF(Registrering!$B$28="Fast beløp",Budsjett!P61,Budsjett!#REF!)</f>
        <v>#REF!</v>
      </c>
      <c r="K26" s="51" t="e">
        <f>-IF(Registrering!$B$28="Fast beløp",Budsjett!Q61,Budsjett!#REF!)</f>
        <v>#REF!</v>
      </c>
      <c r="L26" s="51" t="e">
        <f>-IF(Registrering!$B$28="Fast beløp",Budsjett!R61,Budsjett!#REF!)</f>
        <v>#REF!</v>
      </c>
      <c r="M26" s="51" t="e">
        <f>-IF(Registrering!$B$28="Fast beløp",Budsjett!S61,Budsjett!#REF!)</f>
        <v>#REF!</v>
      </c>
      <c r="N26" s="51" t="e">
        <f>-IF(Registrering!$B$28="Fast beløp",Budsjett!T61,Budsjett!#REF!)</f>
        <v>#REF!</v>
      </c>
      <c r="O26" s="51" t="e">
        <f>-IF(Registrering!$B$28="Fast beløp",Budsjett!U61,Budsjett!#REF!)</f>
        <v>#REF!</v>
      </c>
      <c r="P26" s="51" t="e">
        <f t="shared" si="10"/>
        <v>#REF!</v>
      </c>
      <c r="Q26" s="48">
        <f t="shared" si="11"/>
        <v>0</v>
      </c>
    </row>
    <row r="27" spans="2:17" ht="15" x14ac:dyDescent="0.25">
      <c r="B27" s="12" t="s">
        <v>380</v>
      </c>
      <c r="C27" s="52" t="e">
        <f>C9</f>
        <v>#REF!</v>
      </c>
      <c r="D27" s="52" t="e">
        <f t="shared" ref="D27:O27" si="12">D9</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52" t="e">
        <f t="shared" si="12"/>
        <v>#REF!</v>
      </c>
      <c r="O27" s="52" t="e">
        <f t="shared" si="12"/>
        <v>#REF!</v>
      </c>
      <c r="P27" s="78" t="e">
        <f>SUM(P22:P26)</f>
        <v>#REF!</v>
      </c>
      <c r="Q27" s="337">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13">D4</f>
        <v>2026</v>
      </c>
      <c r="E30" s="49">
        <f t="shared" si="13"/>
        <v>2027</v>
      </c>
      <c r="F30" s="49">
        <f t="shared" si="13"/>
        <v>2028</v>
      </c>
      <c r="G30" s="49">
        <f t="shared" si="13"/>
        <v>2029</v>
      </c>
      <c r="H30" s="49">
        <f t="shared" si="13"/>
        <v>2030</v>
      </c>
      <c r="I30" s="49">
        <f t="shared" si="13"/>
        <v>2031</v>
      </c>
      <c r="J30" s="49">
        <f t="shared" si="13"/>
        <v>2032</v>
      </c>
      <c r="K30" s="49">
        <f t="shared" si="13"/>
        <v>2033</v>
      </c>
      <c r="L30" s="49">
        <f t="shared" si="13"/>
        <v>2034</v>
      </c>
      <c r="M30" s="49">
        <f t="shared" si="13"/>
        <v>2035</v>
      </c>
      <c r="N30" s="49">
        <f t="shared" si="13"/>
        <v>2036</v>
      </c>
      <c r="O30" s="49">
        <f t="shared" si="13"/>
        <v>2037</v>
      </c>
      <c r="P30" s="49" t="s">
        <v>126</v>
      </c>
    </row>
    <row r="31" spans="2:17" x14ac:dyDescent="0.2">
      <c r="B31" s="2" t="s">
        <v>338</v>
      </c>
      <c r="C31" s="55">
        <f>-SUMIF(Budsjett!$DM$40:$DM$42,Tabeller!$G$77,Budsjett!DN40:DN42)</f>
        <v>0</v>
      </c>
      <c r="D31" s="55">
        <f>-SUMIF(Budsjett!$DM$40:$DM$42,Tabeller!$G$77,Budsjett!DO40:DO42)</f>
        <v>0</v>
      </c>
      <c r="E31" s="55">
        <f>-SUMIF(Budsjett!$DM$40:$DM$42,Tabeller!$G$77,Budsjett!DP40:DP42)</f>
        <v>0</v>
      </c>
      <c r="F31" s="55">
        <f>-SUMIF(Budsjett!$DM$40:$DM$42,Tabeller!$G$77,Budsjett!DQ40:DQ42)</f>
        <v>0</v>
      </c>
      <c r="G31" s="55">
        <f>-SUMIF(Budsjett!$DM$40:$DM$42,Tabeller!$G$77,Budsjett!DR40:DR42)</f>
        <v>0</v>
      </c>
      <c r="H31" s="55">
        <f>-SUMIF(Budsjett!$DM$40:$DM$42,Tabeller!$G$77,Budsjett!DS40:DS42)</f>
        <v>0</v>
      </c>
      <c r="I31" s="55">
        <f>-SUMIF(Budsjett!$DM$40:$DM$42,Tabeller!$G$77,Budsjett!DT40:DT42)</f>
        <v>0</v>
      </c>
      <c r="J31" s="55">
        <f>-SUMIF(Budsjett!$DM$40:$DM$42,Tabeller!$G$77,Budsjett!DU40:DU42)</f>
        <v>0</v>
      </c>
      <c r="K31" s="55">
        <f>-SUMIF(Budsjett!$DM$40:$DM$42,Tabeller!$G$77,Budsjett!DV40:DV42)</f>
        <v>0</v>
      </c>
      <c r="L31" s="55">
        <f>-SUMIF(Budsjett!$DM$40:$DM$42,Tabeller!$G$77,Budsjett!DW40:DW42)</f>
        <v>0</v>
      </c>
      <c r="M31" s="55">
        <f>-SUMIF(Budsjett!$DM$40:$DM$42,Tabeller!$G$77,Budsjett!DX40:DX42)</f>
        <v>0</v>
      </c>
      <c r="N31" s="55">
        <f>-SUMIF(Budsjett!$DM$40:$DM$42,Tabeller!$G$77,Budsjett!DY40:DY42)</f>
        <v>0</v>
      </c>
      <c r="O31" s="55">
        <f>-SUMIF(Budsjett!$DM$40:$DM$42,Tabeller!$G$77,Budsjett!DZ40:DZ42)</f>
        <v>0</v>
      </c>
      <c r="P31" s="51">
        <f>SUM(C31:O31)</f>
        <v>0</v>
      </c>
    </row>
    <row r="32" spans="2:17" x14ac:dyDescent="0.2">
      <c r="B32" s="2" t="s">
        <v>145</v>
      </c>
      <c r="C32" s="55">
        <f>-SUMIF(Budsjett!$DM$4:$DM$18,Tabeller!$G$74,Budsjett!DN4:DN18)</f>
        <v>0</v>
      </c>
      <c r="D32" s="55">
        <f>-SUMIF(Budsjett!$DM$4:$DM$18,Tabeller!$G$74,Budsjett!DO4:DO18)</f>
        <v>0</v>
      </c>
      <c r="E32" s="55">
        <f>-SUMIF(Budsjett!$DM$4:$DM$18,Tabeller!$G$74,Budsjett!DP4:DP18)</f>
        <v>0</v>
      </c>
      <c r="F32" s="55">
        <f>-SUMIF(Budsjett!$DM$4:$DM$18,Tabeller!$G$74,Budsjett!DQ4:DQ18)</f>
        <v>0</v>
      </c>
      <c r="G32" s="55">
        <f>-SUMIF(Budsjett!$DM$4:$DM$18,Tabeller!$G$74,Budsjett!DR4:DR18)</f>
        <v>0</v>
      </c>
      <c r="H32" s="55">
        <f>-SUMIF(Budsjett!$DM$4:$DM$18,Tabeller!$G$74,Budsjett!DS4:DS18)</f>
        <v>0</v>
      </c>
      <c r="I32" s="55">
        <f>-SUMIF(Budsjett!$DM$4:$DM$18,Tabeller!$G$74,Budsjett!DT4:DT18)</f>
        <v>0</v>
      </c>
      <c r="J32" s="55">
        <f>-SUMIF(Budsjett!$DM$4:$DM$18,Tabeller!$G$74,Budsjett!DU4:DU18)</f>
        <v>0</v>
      </c>
      <c r="K32" s="55">
        <f>-SUMIF(Budsjett!$DM$4:$DM$18,Tabeller!$G$74,Budsjett!DV4:DV18)</f>
        <v>0</v>
      </c>
      <c r="L32" s="55">
        <f>-SUMIF(Budsjett!$DM$4:$DM$18,Tabeller!$G$74,Budsjett!DW4:DW18)</f>
        <v>0</v>
      </c>
      <c r="M32" s="55">
        <f>-SUMIF(Budsjett!$DM$4:$DM$18,Tabeller!$G$74,Budsjett!DX4:DX18)</f>
        <v>0</v>
      </c>
      <c r="N32" s="55">
        <f>-SUMIF(Budsjett!$DM$4:$DM$18,Tabeller!$G$74,Budsjett!DY4:DY18)</f>
        <v>0</v>
      </c>
      <c r="O32" s="55">
        <f>-SUMIF(Budsjett!$DM$4:$DM$18,Tabeller!$G$74,Budsjett!DZ4:DZ18)</f>
        <v>0</v>
      </c>
      <c r="P32" s="51">
        <f t="shared" ref="P32:P37" si="14">SUM(C32:O32)</f>
        <v>0</v>
      </c>
    </row>
    <row r="33" spans="2:16" x14ac:dyDescent="0.2">
      <c r="B33" s="2" t="s">
        <v>393</v>
      </c>
      <c r="C33" s="55">
        <f>-SUMIF(Budsjett!$DM$4:$DM$18,Tabeller!$G$73,Budsjett!DN4:DN18)</f>
        <v>0</v>
      </c>
      <c r="D33" s="55">
        <f>-SUMIF(Budsjett!$DM$4:$DM$18,Tabeller!$G$73,Budsjett!DO4:DO18)</f>
        <v>0</v>
      </c>
      <c r="E33" s="55">
        <f>-SUMIF(Budsjett!$DM$4:$DM$18,Tabeller!$G$73,Budsjett!DP4:DP18)</f>
        <v>0</v>
      </c>
      <c r="F33" s="55">
        <f>-SUMIF(Budsjett!$DM$4:$DM$18,Tabeller!$G$73,Budsjett!DQ4:DQ18)</f>
        <v>0</v>
      </c>
      <c r="G33" s="55">
        <f>-SUMIF(Budsjett!$DM$4:$DM$18,Tabeller!$G$73,Budsjett!DR4:DR18)</f>
        <v>0</v>
      </c>
      <c r="H33" s="55">
        <f>-SUMIF(Budsjett!$DM$4:$DM$18,Tabeller!$G$73,Budsjett!DS4:DS18)</f>
        <v>0</v>
      </c>
      <c r="I33" s="55">
        <f>-SUMIF(Budsjett!$DM$4:$DM$18,Tabeller!$G$73,Budsjett!DT4:DT18)</f>
        <v>0</v>
      </c>
      <c r="J33" s="55">
        <f>-SUMIF(Budsjett!$DM$4:$DM$18,Tabeller!$G$73,Budsjett!DU4:DU18)</f>
        <v>0</v>
      </c>
      <c r="K33" s="55">
        <f>-SUMIF(Budsjett!$DM$4:$DM$18,Tabeller!$G$73,Budsjett!DV4:DV18)</f>
        <v>0</v>
      </c>
      <c r="L33" s="55">
        <f>-SUMIF(Budsjett!$DM$4:$DM$18,Tabeller!$G$73,Budsjett!DW4:DW18)</f>
        <v>0</v>
      </c>
      <c r="M33" s="55">
        <f>-SUMIF(Budsjett!$DM$4:$DM$18,Tabeller!$G$73,Budsjett!DX4:DX18)</f>
        <v>0</v>
      </c>
      <c r="N33" s="55">
        <f>-SUMIF(Budsjett!$DM$4:$DM$18,Tabeller!$G$73,Budsjett!DY4:DY18)</f>
        <v>0</v>
      </c>
      <c r="O33" s="55">
        <f>-SUMIF(Budsjett!$DM$4:$DM$18,Tabeller!$G$73,Budsjett!DZ4:DZ18)</f>
        <v>0</v>
      </c>
      <c r="P33" s="51">
        <f t="shared" si="14"/>
        <v>0</v>
      </c>
    </row>
    <row r="34" spans="2:16" x14ac:dyDescent="0.2">
      <c r="B34" s="2" t="s">
        <v>394</v>
      </c>
      <c r="C34" s="55">
        <f>-SUMIF(Budsjett!$DM$40:$DM$42,Tabeller!$G$78,Budsjett!DN40:DN42)-SUMIF(Budsjett!$DM$40:$DM$42,Tabeller!$G$79,Budsjett!DN40:DN42)</f>
        <v>0</v>
      </c>
      <c r="D34" s="55">
        <f>-SUMIF(Budsjett!$DM$40:$DM$42,Tabeller!$G$78,Budsjett!DO40:DO42)-SUMIF(Budsjett!$DM$40:$DM$42,Tabeller!$G$79,Budsjett!DO40:DO42)</f>
        <v>0</v>
      </c>
      <c r="E34" s="55">
        <f>-SUMIF(Budsjett!$DM$40:$DM$42,Tabeller!$G$78,Budsjett!DP40:DP42)-SUMIF(Budsjett!$DM$40:$DM$42,Tabeller!$G$79,Budsjett!DP40:DP42)</f>
        <v>0</v>
      </c>
      <c r="F34" s="55">
        <f>-SUMIF(Budsjett!$DM$40:$DM$42,Tabeller!$G$78,Budsjett!DQ40:DQ42)-SUMIF(Budsjett!$DM$40:$DM$42,Tabeller!$G$79,Budsjett!DQ40:DQ42)</f>
        <v>0</v>
      </c>
      <c r="G34" s="55">
        <f>-SUMIF(Budsjett!$DM$40:$DM$42,Tabeller!$G$78,Budsjett!DR40:DR42)-SUMIF(Budsjett!$DM$40:$DM$42,Tabeller!$G$79,Budsjett!DR40:DR42)</f>
        <v>0</v>
      </c>
      <c r="H34" s="55">
        <f>-SUMIF(Budsjett!$DM$40:$DM$42,Tabeller!$G$78,Budsjett!DS40:DS42)-SUMIF(Budsjett!$DM$40:$DM$42,Tabeller!$G$79,Budsjett!DS40:DS42)</f>
        <v>0</v>
      </c>
      <c r="I34" s="55">
        <f>-SUMIF(Budsjett!$DM$40:$DM$42,Tabeller!$G$78,Budsjett!DT40:DT42)-SUMIF(Budsjett!$DM$40:$DM$42,Tabeller!$G$79,Budsjett!DT40:DT42)</f>
        <v>0</v>
      </c>
      <c r="J34" s="55">
        <f>-SUMIF(Budsjett!$DM$40:$DM$42,Tabeller!$G$78,Budsjett!DU40:DU42)-SUMIF(Budsjett!$DM$40:$DM$42,Tabeller!$G$79,Budsjett!DU40:DU42)</f>
        <v>0</v>
      </c>
      <c r="K34" s="55">
        <f>-SUMIF(Budsjett!$DM$40:$DM$42,Tabeller!$G$78,Budsjett!DV40:DV42)-SUMIF(Budsjett!$DM$40:$DM$42,Tabeller!$G$79,Budsjett!DV40:DV42)</f>
        <v>0</v>
      </c>
      <c r="L34" s="55">
        <f>-SUMIF(Budsjett!$DM$40:$DM$42,Tabeller!$G$78,Budsjett!DW40:DW42)-SUMIF(Budsjett!$DM$40:$DM$42,Tabeller!$G$79,Budsjett!DW40:DW42)</f>
        <v>0</v>
      </c>
      <c r="M34" s="55">
        <f>-SUMIF(Budsjett!$DM$40:$DM$42,Tabeller!$G$78,Budsjett!DX40:DX42)-SUMIF(Budsjett!$DM$40:$DM$42,Tabeller!$G$79,Budsjett!DX40:DX42)</f>
        <v>0</v>
      </c>
      <c r="N34" s="55">
        <f>-SUMIF(Budsjett!$DM$40:$DM$42,Tabeller!$G$78,Budsjett!DY40:DY42)-SUMIF(Budsjett!$DM$40:$DM$42,Tabeller!$G$79,Budsjett!DY40:DY42)</f>
        <v>0</v>
      </c>
      <c r="O34" s="55">
        <f>-SUMIF(Budsjett!$DM$40:$DM$42,Tabeller!$G$78,Budsjett!DZ40:DZ42)-SUMIF(Budsjett!$DM$40:$DM$42,Tabeller!$G$79,Budsjett!DZ40:DZ42)</f>
        <v>0</v>
      </c>
      <c r="P34" s="51">
        <f t="shared" si="14"/>
        <v>0</v>
      </c>
    </row>
    <row r="35" spans="2:16" x14ac:dyDescent="0.2">
      <c r="B35" s="2" t="s">
        <v>395</v>
      </c>
      <c r="C35" s="55">
        <f>-SUMIF(Budsjett!$DM$40:$DM$42,Tabeller!$G$80,Budsjett!DN40:DN42)-SUMIF(Budsjett!$DM$40:$DM$42,Tabeller!$G$81,Budsjett!DN40:DN42)</f>
        <v>0</v>
      </c>
      <c r="D35" s="55">
        <f>-SUMIF(Budsjett!$DM$40:$DM$42,Tabeller!$G$80,Budsjett!DO40:DO42)-SUMIF(Budsjett!$DM$40:$DM$42,Tabeller!$G$81,Budsjett!DO40:DO42)</f>
        <v>0</v>
      </c>
      <c r="E35" s="55">
        <f>-SUMIF(Budsjett!$DM$40:$DM$42,Tabeller!$G$80,Budsjett!DP40:DP42)-SUMIF(Budsjett!$DM$40:$DM$42,Tabeller!$G$81,Budsjett!DP40:DP42)</f>
        <v>0</v>
      </c>
      <c r="F35" s="55">
        <f>-SUMIF(Budsjett!$DM$40:$DM$42,Tabeller!$G$80,Budsjett!DQ40:DQ42)-SUMIF(Budsjett!$DM$40:$DM$42,Tabeller!$G$81,Budsjett!DQ40:DQ42)</f>
        <v>0</v>
      </c>
      <c r="G35" s="55">
        <f>-SUMIF(Budsjett!$DM$40:$DM$42,Tabeller!$G$80,Budsjett!DR40:DR42)-SUMIF(Budsjett!$DM$40:$DM$42,Tabeller!$G$81,Budsjett!DR40:DR42)</f>
        <v>0</v>
      </c>
      <c r="H35" s="55">
        <f>-SUMIF(Budsjett!$DM$40:$DM$42,Tabeller!$G$80,Budsjett!DS40:DS42)-SUMIF(Budsjett!$DM$40:$DM$42,Tabeller!$G$81,Budsjett!DS40:DS42)</f>
        <v>0</v>
      </c>
      <c r="I35" s="55">
        <f>-SUMIF(Budsjett!$DM$40:$DM$42,Tabeller!$G$80,Budsjett!DT40:DT42)-SUMIF(Budsjett!$DM$40:$DM$42,Tabeller!$G$81,Budsjett!DT40:DT42)</f>
        <v>0</v>
      </c>
      <c r="J35" s="55">
        <f>-SUMIF(Budsjett!$DM$40:$DM$42,Tabeller!$G$80,Budsjett!DU40:DU42)-SUMIF(Budsjett!$DM$40:$DM$42,Tabeller!$G$81,Budsjett!DU40:DU42)</f>
        <v>0</v>
      </c>
      <c r="K35" s="55">
        <f>-SUMIF(Budsjett!$DM$40:$DM$42,Tabeller!$G$80,Budsjett!DV40:DV42)-SUMIF(Budsjett!$DM$40:$DM$42,Tabeller!$G$81,Budsjett!DV40:DV42)</f>
        <v>0</v>
      </c>
      <c r="L35" s="55">
        <f>-SUMIF(Budsjett!$DM$40:$DM$42,Tabeller!$G$80,Budsjett!DW40:DW42)-SUMIF(Budsjett!$DM$40:$DM$42,Tabeller!$G$81,Budsjett!DW40:DW42)</f>
        <v>0</v>
      </c>
      <c r="M35" s="55">
        <f>-SUMIF(Budsjett!$DM$40:$DM$42,Tabeller!$G$80,Budsjett!DX40:DX42)-SUMIF(Budsjett!$DM$40:$DM$42,Tabeller!$G$81,Budsjett!DX40:DX42)</f>
        <v>0</v>
      </c>
      <c r="N35" s="55">
        <f>-SUMIF(Budsjett!$DM$40:$DM$42,Tabeller!$G$80,Budsjett!DY40:DY42)-SUMIF(Budsjett!$DM$40:$DM$42,Tabeller!$G$81,Budsjett!DY40:DY42)</f>
        <v>0</v>
      </c>
      <c r="O35" s="55">
        <f>-SUMIF(Budsjett!$DM$40:$DM$42,Tabeller!$G$80,Budsjett!DZ40:DZ42)-SUMIF(Budsjett!$DM$40:$DM$42,Tabeller!$G$81,Budsjett!DZ40:DZ42)</f>
        <v>0</v>
      </c>
      <c r="P35" s="51">
        <f t="shared" si="14"/>
        <v>0</v>
      </c>
    </row>
    <row r="36" spans="2:16" x14ac:dyDescent="0.2">
      <c r="B36" s="2" t="s">
        <v>396</v>
      </c>
      <c r="C36" s="55">
        <f>-SUMIF(Budsjett!$DM$4:$DM$18,Tabeller!$G$69,Budsjett!DN4:DN18)-SUMIF(Budsjett!$DM$4:$DM$18,Tabeller!$G$68,Budsjett!DN4:DN18)-SUMIF(Budsjett!$DM$4:$DM$18,Tabeller!$G$70,Budsjett!DN4:DN18)-SUMIF(Budsjett!$DM$4:$DM$18,Tabeller!$G$71,Budsjett!DN4:DN18)</f>
        <v>0</v>
      </c>
      <c r="D36" s="55">
        <f>-SUMIF(Budsjett!$DM$4:$DM$18,Tabeller!$G$69,Budsjett!DO4:DO18)-SUMIF(Budsjett!$DM$4:$DM$18,Tabeller!$G$68,Budsjett!DO4:DO18)-SUMIF(Budsjett!$DM$4:$DM$18,Tabeller!$G$70,Budsjett!DO4:DO18)-SUMIF(Budsjett!$DM$4:$DM$18,Tabeller!$G$71,Budsjett!DO4:DO18)</f>
        <v>0</v>
      </c>
      <c r="E36" s="55">
        <f>-SUMIF(Budsjett!$DM$4:$DM$18,Tabeller!$G$69,Budsjett!DP4:DP18)-SUMIF(Budsjett!$DM$4:$DM$18,Tabeller!$G$68,Budsjett!DP4:DP18)-SUMIF(Budsjett!$DM$4:$DM$18,Tabeller!$G$70,Budsjett!DP4:DP18)-SUMIF(Budsjett!$DM$4:$DM$18,Tabeller!$G$71,Budsjett!DP4:DP18)</f>
        <v>0</v>
      </c>
      <c r="F36" s="55">
        <f>-SUMIF(Budsjett!$DM$4:$DM$18,Tabeller!$G$69,Budsjett!DQ4:DQ18)-SUMIF(Budsjett!$DM$4:$DM$18,Tabeller!$G$68,Budsjett!DQ4:DQ18)-SUMIF(Budsjett!$DM$4:$DM$18,Tabeller!$G$70,Budsjett!DQ4:DQ18)-SUMIF(Budsjett!$DM$4:$DM$18,Tabeller!$G$71,Budsjett!DQ4:DQ18)</f>
        <v>0</v>
      </c>
      <c r="G36" s="55">
        <f>-SUMIF(Budsjett!$DM$4:$DM$18,Tabeller!$G$69,Budsjett!DR4:DR18)-SUMIF(Budsjett!$DM$4:$DM$18,Tabeller!$G$68,Budsjett!DR4:DR18)-SUMIF(Budsjett!$DM$4:$DM$18,Tabeller!$G$70,Budsjett!DR4:DR18)-SUMIF(Budsjett!$DM$4:$DM$18,Tabeller!$G$71,Budsjett!DR4:DR18)</f>
        <v>0</v>
      </c>
      <c r="H36" s="55">
        <f>-SUMIF(Budsjett!$DM$4:$DM$18,Tabeller!$G$69,Budsjett!DS4:DS18)-SUMIF(Budsjett!$DM$4:$DM$18,Tabeller!$G$68,Budsjett!DS4:DS18)-SUMIF(Budsjett!$DM$4:$DM$18,Tabeller!$G$70,Budsjett!DS4:DS18)-SUMIF(Budsjett!$DM$4:$DM$18,Tabeller!$G$71,Budsjett!DS4:DS18)</f>
        <v>0</v>
      </c>
      <c r="I36" s="55">
        <f>-SUMIF(Budsjett!$DM$4:$DM$18,Tabeller!$G$69,Budsjett!DT4:DT18)-SUMIF(Budsjett!$DM$4:$DM$18,Tabeller!$G$68,Budsjett!DT4:DT18)-SUMIF(Budsjett!$DM$4:$DM$18,Tabeller!$G$70,Budsjett!DT4:DT18)-SUMIF(Budsjett!$DM$4:$DM$18,Tabeller!$G$71,Budsjett!DT4:DT18)</f>
        <v>0</v>
      </c>
      <c r="J36" s="55">
        <f>-SUMIF(Budsjett!$DM$4:$DM$18,Tabeller!$G$69,Budsjett!DU4:DU18)-SUMIF(Budsjett!$DM$4:$DM$18,Tabeller!$G$68,Budsjett!DU4:DU18)-SUMIF(Budsjett!$DM$4:$DM$18,Tabeller!$G$70,Budsjett!DU4:DU18)-SUMIF(Budsjett!$DM$4:$DM$18,Tabeller!$G$71,Budsjett!DU4:DU18)</f>
        <v>0</v>
      </c>
      <c r="K36" s="55">
        <f>-SUMIF(Budsjett!$DM$4:$DM$18,Tabeller!$G$69,Budsjett!DV4:DV18)-SUMIF(Budsjett!$DM$4:$DM$18,Tabeller!$G$68,Budsjett!DV4:DV18)-SUMIF(Budsjett!$DM$4:$DM$18,Tabeller!$G$70,Budsjett!DV4:DV18)-SUMIF(Budsjett!$DM$4:$DM$18,Tabeller!$G$71,Budsjett!DV4:DV18)</f>
        <v>0</v>
      </c>
      <c r="L36" s="55">
        <f>-SUMIF(Budsjett!$DM$4:$DM$18,Tabeller!$G$69,Budsjett!DW4:DW18)-SUMIF(Budsjett!$DM$4:$DM$18,Tabeller!$G$68,Budsjett!DW4:DW18)-SUMIF(Budsjett!$DM$4:$DM$18,Tabeller!$G$70,Budsjett!DW4:DW18)-SUMIF(Budsjett!$DM$4:$DM$18,Tabeller!$G$71,Budsjett!DW4:DW18)</f>
        <v>0</v>
      </c>
      <c r="M36" s="55">
        <f>-SUMIF(Budsjett!$DM$4:$DM$18,Tabeller!$G$69,Budsjett!DX4:DX18)-SUMIF(Budsjett!$DM$4:$DM$18,Tabeller!$G$68,Budsjett!DX4:DX18)-SUMIF(Budsjett!$DM$4:$DM$18,Tabeller!$G$70,Budsjett!DX4:DX18)-SUMIF(Budsjett!$DM$4:$DM$18,Tabeller!$G$71,Budsjett!DX4:DX18)</f>
        <v>0</v>
      </c>
      <c r="N36" s="55">
        <f>-SUMIF(Budsjett!$DM$4:$DM$18,Tabeller!$G$69,Budsjett!DY4:DY18)-SUMIF(Budsjett!$DM$4:$DM$18,Tabeller!$G$68,Budsjett!DY4:DY18)-SUMIF(Budsjett!$DM$4:$DM$18,Tabeller!$G$70,Budsjett!DY4:DY18)-SUMIF(Budsjett!$DM$4:$DM$18,Tabeller!$G$71,Budsjett!DY4:DY18)</f>
        <v>0</v>
      </c>
      <c r="O36" s="55">
        <f>-SUMIF(Budsjett!$DM$4:$DM$18,Tabeller!$G$69,Budsjett!DZ4:DZ18)-SUMIF(Budsjett!$DM$4:$DM$18,Tabeller!$G$68,Budsjett!DZ4:DZ18)-SUMIF(Budsjett!$DM$4:$DM$18,Tabeller!$G$70,Budsjett!DZ4:DZ18)-SUMIF(Budsjett!$DM$4:$DM$18,Tabeller!$G$71,Budsjett!DZ4:DZ18)</f>
        <v>0</v>
      </c>
      <c r="P36" s="51">
        <f t="shared" si="14"/>
        <v>0</v>
      </c>
    </row>
    <row r="37" spans="2:16" x14ac:dyDescent="0.2">
      <c r="B37" s="2" t="s">
        <v>343</v>
      </c>
      <c r="C37" s="55" t="e">
        <f>-Budsjett!#REF!-SUM(C31:C36)</f>
        <v>#REF!</v>
      </c>
      <c r="D37" s="55" t="e">
        <f>-Budsjett!#REF!-SUM(D31:D36)</f>
        <v>#REF!</v>
      </c>
      <c r="E37" s="55" t="e">
        <f>-Budsjett!#REF!-SUM(E31:E36)</f>
        <v>#REF!</v>
      </c>
      <c r="F37" s="55" t="e">
        <f>-Budsjett!#REF!-SUM(F31:F36)</f>
        <v>#REF!</v>
      </c>
      <c r="G37" s="55" t="e">
        <f>-Budsjett!#REF!-SUM(G31:G36)</f>
        <v>#REF!</v>
      </c>
      <c r="H37" s="55" t="e">
        <f>-Budsjett!#REF!-SUM(H31:H36)</f>
        <v>#REF!</v>
      </c>
      <c r="I37" s="55" t="e">
        <f>-Budsjett!#REF!-SUM(I31:I36)</f>
        <v>#REF!</v>
      </c>
      <c r="J37" s="55" t="e">
        <f>-Budsjett!#REF!-SUM(J31:J36)</f>
        <v>#REF!</v>
      </c>
      <c r="K37" s="55" t="e">
        <f>-Budsjett!#REF!-SUM(K31:K36)</f>
        <v>#REF!</v>
      </c>
      <c r="L37" s="55" t="e">
        <f>-Budsjett!#REF!-SUM(L31:L36)</f>
        <v>#REF!</v>
      </c>
      <c r="M37" s="55" t="e">
        <f>-Budsjett!#REF!-SUM(M31:M36)</f>
        <v>#REF!</v>
      </c>
      <c r="N37" s="55" t="e">
        <f>-Budsjett!#REF!-SUM(N31:N36)</f>
        <v>#REF!</v>
      </c>
      <c r="O37" s="55" t="e">
        <f>-Budsjett!#REF!-SUM(O31:O36)</f>
        <v>#REF!</v>
      </c>
      <c r="P37" s="51" t="e">
        <f t="shared" si="14"/>
        <v>#REF!</v>
      </c>
    </row>
    <row r="38" spans="2:16" ht="15" x14ac:dyDescent="0.25">
      <c r="B38" s="12" t="s">
        <v>397</v>
      </c>
      <c r="C38" s="52" t="e">
        <f t="shared" ref="C38:O38" si="15">SUM(C31:C37)</f>
        <v>#REF!</v>
      </c>
      <c r="D38" s="52" t="e">
        <f t="shared" si="15"/>
        <v>#REF!</v>
      </c>
      <c r="E38" s="52" t="e">
        <f t="shared" si="15"/>
        <v>#REF!</v>
      </c>
      <c r="F38" s="52" t="e">
        <f t="shared" si="15"/>
        <v>#REF!</v>
      </c>
      <c r="G38" s="52" t="e">
        <f t="shared" si="15"/>
        <v>#REF!</v>
      </c>
      <c r="H38" s="52" t="e">
        <f t="shared" si="15"/>
        <v>#REF!</v>
      </c>
      <c r="I38" s="52" t="e">
        <f t="shared" si="15"/>
        <v>#REF!</v>
      </c>
      <c r="J38" s="52" t="e">
        <f t="shared" si="15"/>
        <v>#REF!</v>
      </c>
      <c r="K38" s="52" t="e">
        <f t="shared" si="15"/>
        <v>#REF!</v>
      </c>
      <c r="L38" s="52" t="e">
        <f t="shared" si="15"/>
        <v>#REF!</v>
      </c>
      <c r="M38" s="52" t="e">
        <f t="shared" si="15"/>
        <v>#REF!</v>
      </c>
      <c r="N38" s="52" t="e">
        <f t="shared" si="15"/>
        <v>#REF!</v>
      </c>
      <c r="O38" s="52" t="e">
        <f t="shared" si="15"/>
        <v>#REF!</v>
      </c>
      <c r="P38" s="52" t="e">
        <f>SUM(P31:P37)</f>
        <v>#REF!</v>
      </c>
    </row>
    <row r="39" spans="2:16" x14ac:dyDescent="0.2">
      <c r="B39" t="s">
        <v>377</v>
      </c>
      <c r="C39" s="51">
        <f>SUMIF(Budsjett!$B$4:$B$150,"Innkjøp av FoU-tjenester",Budsjett!K4:K150)</f>
        <v>0</v>
      </c>
      <c r="D39" s="51">
        <f>SUMIF(Budsjett!$B$4:$B$150,"Innkjøp av FoU-tjenester",Budsjett!L4:L150)</f>
        <v>0</v>
      </c>
      <c r="E39" s="51">
        <f>SUMIF(Budsjett!$B$4:$B$150,"Innkjøp av FoU-tjenester",Budsjett!M4:M150)</f>
        <v>0</v>
      </c>
      <c r="F39" s="51">
        <f>SUMIF(Budsjett!$B$4:$B$150,"Innkjøp av FoU-tjenester",Budsjett!N4:N150)</f>
        <v>0</v>
      </c>
      <c r="G39" s="51">
        <f>SUMIF(Budsjett!$B$4:$B$150,"Innkjøp av FoU-tjenester",Budsjett!O4:O150)</f>
        <v>0</v>
      </c>
      <c r="H39" s="51">
        <f>SUMIF(Budsjett!$B$4:$B$150,"Innkjøp av FoU-tjenester",Budsjett!P4:P150)</f>
        <v>0</v>
      </c>
      <c r="I39" s="51">
        <f>SUMIF(Budsjett!$B$4:$B$150,"Innkjøp av FoU-tjenester",Budsjett!Q4:Q150)</f>
        <v>0</v>
      </c>
      <c r="J39" s="51">
        <f>SUMIF(Budsjett!$B$4:$B$150,"Innkjøp av FoU-tjenester",Budsjett!R4:R150)</f>
        <v>0</v>
      </c>
      <c r="K39" s="51">
        <f>SUMIF(Budsjett!$B$4:$B$150,"Innkjøp av FoU-tjenester",Budsjett!S4:S150)</f>
        <v>0</v>
      </c>
      <c r="L39" s="51">
        <f>SUMIF(Budsjett!$B$4:$B$150,"Innkjøp av FoU-tjenester",Budsjett!T4:T150)</f>
        <v>0</v>
      </c>
      <c r="M39" s="51">
        <f>SUMIF(Budsjett!$B$4:$B$150,"Innkjøp av FoU-tjenester",Budsjett!U4:U150)</f>
        <v>0</v>
      </c>
      <c r="N39" s="51">
        <f>SUMIF(Budsjett!$B$4:$B$150,"Innkjøp av FoU-tjenester",Budsjett!V4:V150)</f>
        <v>0</v>
      </c>
      <c r="O39" s="51">
        <f>SUMIF(Budsjett!$B$4:$B$150,"Innkjøp av FoU-tjenester",Budsjett!W4:W150)</f>
        <v>0</v>
      </c>
      <c r="P39" s="51">
        <f>SUM(C39:O39)</f>
        <v>0</v>
      </c>
    </row>
    <row r="40" spans="2:16" x14ac:dyDescent="0.2">
      <c r="B40" t="s">
        <v>378</v>
      </c>
      <c r="C40" s="51">
        <f>Budsjett!I53+SUMIF(Budsjett!$B$4:$B$158,"Utstyr (kun nasjonal infrastruktur)",Budsjett!K4:K158)</f>
        <v>0</v>
      </c>
      <c r="D40" s="51">
        <f>Budsjett!J53+SUMIF(Budsjett!$B$4:$B$158,"Utstyr (kun nasjonal infrastruktur)",Budsjett!L4:L158)</f>
        <v>0</v>
      </c>
      <c r="E40" s="51">
        <f>Budsjett!K53+SUMIF(Budsjett!$B$4:$B$158,"Utstyr (kun nasjonal infrastruktur)",Budsjett!M4:M158)</f>
        <v>0</v>
      </c>
      <c r="F40" s="51">
        <f>Budsjett!L53+SUMIF(Budsjett!$B$4:$B$158,"Utstyr (kun nasjonal infrastruktur)",Budsjett!N4:N158)</f>
        <v>0</v>
      </c>
      <c r="G40" s="51">
        <f>Budsjett!M53+SUMIF(Budsjett!$B$4:$B$158,"Utstyr (kun nasjonal infrastruktur)",Budsjett!O4:O158)</f>
        <v>0</v>
      </c>
      <c r="H40" s="51">
        <f>Budsjett!N53+SUMIF(Budsjett!$B$4:$B$158,"Utstyr (kun nasjonal infrastruktur)",Budsjett!P4:P158)</f>
        <v>0</v>
      </c>
      <c r="I40" s="51">
        <f>Budsjett!O53+SUMIF(Budsjett!$B$4:$B$158,"Utstyr (kun nasjonal infrastruktur)",Budsjett!Q4:Q158)</f>
        <v>0</v>
      </c>
      <c r="J40" s="51">
        <f>Budsjett!P53+SUMIF(Budsjett!$B$4:$B$158,"Utstyr (kun nasjonal infrastruktur)",Budsjett!R4:R158)</f>
        <v>0</v>
      </c>
      <c r="K40" s="51">
        <f>Budsjett!Q53+SUMIF(Budsjett!$B$4:$B$158,"Utstyr (kun nasjonal infrastruktur)",Budsjett!S4:S158)</f>
        <v>0</v>
      </c>
      <c r="L40" s="51">
        <f>Budsjett!R53+SUMIF(Budsjett!$B$4:$B$158,"Utstyr (kun nasjonal infrastruktur)",Budsjett!T4:T158)</f>
        <v>0</v>
      </c>
      <c r="M40" s="51">
        <f>Budsjett!S53+SUMIF(Budsjett!$B$4:$B$158,"Utstyr (kun nasjonal infrastruktur)",Budsjett!U4:U158)</f>
        <v>0</v>
      </c>
      <c r="N40" s="51">
        <f>Budsjett!T53+SUMIF(Budsjett!$B$4:$B$158,"Utstyr (kun nasjonal infrastruktur)",Budsjett!V4:V158)</f>
        <v>0</v>
      </c>
      <c r="O40" s="51">
        <f>Budsjett!U53+SUMIF(Budsjett!$B$4:$B$158,"Utstyr (kun nasjonal infrastruktur)",Budsjett!W4:W158)</f>
        <v>0</v>
      </c>
      <c r="P40" s="51">
        <f t="shared" ref="P40:P41" si="16">SUM(C40:O40)</f>
        <v>0</v>
      </c>
    </row>
    <row r="41" spans="2:16" x14ac:dyDescent="0.2">
      <c r="B41" t="s">
        <v>379</v>
      </c>
      <c r="C41" s="51">
        <f>C8-Budsjett!I54-SUMIF(Budsjett!$B$4:$B$150,"Generelle driftsmidler (kun NFR)",Budsjett!AR4:AR150)-Budsjett!AP43</f>
        <v>0</v>
      </c>
      <c r="D41" s="51">
        <f>D8-Budsjett!J54-SUMIF(Budsjett!$B$4:$B$150,"Generelle driftsmidler (kun NFR)",Budsjett!AS4:AS150)-Budsjett!AQ43</f>
        <v>0</v>
      </c>
      <c r="E41" s="51">
        <f>E8-Budsjett!K54-SUMIF(Budsjett!$B$4:$B$150,"Generelle driftsmidler (kun NFR)",Budsjett!AT4:AT150)-Budsjett!AR43</f>
        <v>0</v>
      </c>
      <c r="F41" s="51">
        <f>F8-Budsjett!L54-SUMIF(Budsjett!$B$4:$B$150,"Generelle driftsmidler (kun NFR)",Budsjett!AU4:AU150)-Budsjett!AS43</f>
        <v>0</v>
      </c>
      <c r="G41" s="51">
        <f>G8-Budsjett!M54-SUMIF(Budsjett!$B$4:$B$150,"Generelle driftsmidler (kun NFR)",Budsjett!AV4:AV150)-Budsjett!AT43</f>
        <v>0</v>
      </c>
      <c r="H41" s="51">
        <f>H8-Budsjett!N54-SUMIF(Budsjett!$B$4:$B$150,"Generelle driftsmidler (kun NFR)",Budsjett!AW4:AW150)-Budsjett!AU43</f>
        <v>0</v>
      </c>
      <c r="I41" s="51">
        <f>I8-Budsjett!O54-SUMIF(Budsjett!$B$4:$B$150,"Generelle driftsmidler (kun NFR)",Budsjett!AX4:AX150)-Budsjett!AV43</f>
        <v>0</v>
      </c>
      <c r="J41" s="51">
        <f>J8-Budsjett!P54-SUMIF(Budsjett!$B$4:$B$150,"Generelle driftsmidler (kun NFR)",Budsjett!AY4:AY150)-Budsjett!AW43</f>
        <v>0</v>
      </c>
      <c r="K41" s="51">
        <f>K8-Budsjett!Q54-SUMIF(Budsjett!$B$4:$B$150,"Generelle driftsmidler (kun NFR)",Budsjett!AZ4:AZ150)-Budsjett!AX43</f>
        <v>0</v>
      </c>
      <c r="L41" s="51">
        <f>L8-Budsjett!R54-SUMIF(Budsjett!$B$4:$B$150,"Generelle driftsmidler (kun NFR)",Budsjett!BA4:BA150)-Budsjett!AY43</f>
        <v>0</v>
      </c>
      <c r="M41" s="51">
        <f>M8-Budsjett!S54-SUMIF(Budsjett!$B$4:$B$150,"Generelle driftsmidler (kun NFR)",Budsjett!BB4:BB150)-Budsjett!AZ43</f>
        <v>0</v>
      </c>
      <c r="N41" s="51">
        <f>N8-Budsjett!T54-SUMIF(Budsjett!$B$4:$B$150,"Generelle driftsmidler (kun NFR)",Budsjett!BC4:BC150)-Budsjett!BA43</f>
        <v>0</v>
      </c>
      <c r="O41" s="51">
        <f>O8-Budsjett!U54-SUMIF(Budsjett!$B$4:$B$150,"Generelle driftsmidler (kun NFR)",Budsjett!BD4:BD150)-Budsjett!BB43</f>
        <v>0</v>
      </c>
      <c r="P41" s="51">
        <f t="shared" si="16"/>
        <v>0</v>
      </c>
    </row>
    <row r="42" spans="2:16" ht="15" x14ac:dyDescent="0.25">
      <c r="B42" s="12" t="s">
        <v>125</v>
      </c>
      <c r="C42" s="52" t="e">
        <f>SUM(C38:C41)</f>
        <v>#REF!</v>
      </c>
      <c r="D42" s="52" t="e">
        <f t="shared" ref="D42:P42" si="17">SUM(D38:D41)</f>
        <v>#REF!</v>
      </c>
      <c r="E42" s="52" t="e">
        <f t="shared" si="17"/>
        <v>#REF!</v>
      </c>
      <c r="F42" s="52" t="e">
        <f t="shared" si="17"/>
        <v>#REF!</v>
      </c>
      <c r="G42" s="52" t="e">
        <f t="shared" si="17"/>
        <v>#REF!</v>
      </c>
      <c r="H42" s="52" t="e">
        <f t="shared" si="17"/>
        <v>#REF!</v>
      </c>
      <c r="I42" s="52" t="e">
        <f t="shared" si="17"/>
        <v>#REF!</v>
      </c>
      <c r="J42" s="52" t="e">
        <f t="shared" si="17"/>
        <v>#REF!</v>
      </c>
      <c r="K42" s="52" t="e">
        <f t="shared" si="17"/>
        <v>#REF!</v>
      </c>
      <c r="L42" s="52" t="e">
        <f t="shared" si="17"/>
        <v>#REF!</v>
      </c>
      <c r="M42" s="52" t="e">
        <f t="shared" si="17"/>
        <v>#REF!</v>
      </c>
      <c r="N42" s="52" t="e">
        <f t="shared" si="17"/>
        <v>#REF!</v>
      </c>
      <c r="O42" s="52" t="e">
        <f t="shared" si="17"/>
        <v>#REF!</v>
      </c>
      <c r="P42" s="52" t="e">
        <f t="shared" si="17"/>
        <v>#REF!</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8/ejc4DZR664Kcmb42Kky3PvE+Pqa5Cvj0SQqRhOBGWkML6Ivv0+twiZkPlCrHG1/0H+nXTAVagfUoNVy0gDUg==" saltValue="iUBPTGE/fFHsvv9Q7nqylQ==" spinCount="100000" sheet="1" formatCells="0" formatColumns="0" formatRows="0"/>
  <pageMargins left="0.7" right="0.7" top="0.75" bottom="0.75" header="0.3" footer="0.3"/>
  <pageSetup paperSize="9" scale="78" orientation="landscape"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0070C0"/>
    <pageSetUpPr fitToPage="1"/>
  </sheetPr>
  <dimension ref="B1:O47"/>
  <sheetViews>
    <sheetView showGridLines="0"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3" width="17.28515625" hidden="1" customWidth="1"/>
    <col min="14" max="14" width="10.85546875" customWidth="1"/>
    <col min="15" max="15" width="10.140625" customWidth="1"/>
    <col min="16" max="16" width="10.5703125" customWidth="1"/>
  </cols>
  <sheetData>
    <row r="1" spans="2:14" ht="15.75" x14ac:dyDescent="0.25">
      <c r="B1" s="50" t="s">
        <v>398</v>
      </c>
    </row>
    <row r="3" spans="2:14" ht="15" x14ac:dyDescent="0.25">
      <c r="B3" s="43" t="s">
        <v>399</v>
      </c>
    </row>
    <row r="4" spans="2:14"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t="s">
        <v>400</v>
      </c>
      <c r="N4" s="49" t="s">
        <v>126</v>
      </c>
    </row>
    <row r="5" spans="2:14" x14ac:dyDescent="0.2">
      <c r="B5" t="s">
        <v>401</v>
      </c>
      <c r="C5" s="51">
        <f>'NFR-budsjett'!C5</f>
        <v>0</v>
      </c>
      <c r="D5" s="51">
        <f>'NFR-budsjett'!D5</f>
        <v>0</v>
      </c>
      <c r="E5" s="51">
        <f>'NFR-budsjett'!E5</f>
        <v>0</v>
      </c>
      <c r="F5" s="51">
        <f>'NFR-budsjett'!F5</f>
        <v>0</v>
      </c>
      <c r="G5" s="51">
        <f>'NFR-budsjett'!G5</f>
        <v>0</v>
      </c>
      <c r="H5" s="51">
        <f>'NFR-budsjett'!H5</f>
        <v>0</v>
      </c>
      <c r="I5" s="51">
        <f>'NFR-budsjett'!I5</f>
        <v>0</v>
      </c>
      <c r="J5" s="51">
        <f>'NFR-budsjett'!J5</f>
        <v>0</v>
      </c>
      <c r="K5" s="51">
        <f>'NFR-budsjett'!K5</f>
        <v>0</v>
      </c>
      <c r="L5" s="51">
        <f>'NFR-budsjett'!L5</f>
        <v>0</v>
      </c>
      <c r="M5" s="51" t="e">
        <f>'NFR-budsjett'!#REF!</f>
        <v>#REF!</v>
      </c>
      <c r="N5" s="51">
        <f>SUM(C5:L5)</f>
        <v>0</v>
      </c>
    </row>
    <row r="6" spans="2:14" x14ac:dyDescent="0.2">
      <c r="B6" t="s">
        <v>402</v>
      </c>
      <c r="C6" s="51">
        <f>'NFR-budsjett'!C6</f>
        <v>0</v>
      </c>
      <c r="D6" s="51">
        <f>'NFR-budsjett'!D6</f>
        <v>0</v>
      </c>
      <c r="E6" s="51">
        <f>'NFR-budsjett'!E6</f>
        <v>0</v>
      </c>
      <c r="F6" s="51">
        <f>'NFR-budsjett'!F6</f>
        <v>0</v>
      </c>
      <c r="G6" s="51">
        <f>'NFR-budsjett'!G6</f>
        <v>0</v>
      </c>
      <c r="H6" s="51">
        <f>'NFR-budsjett'!H6</f>
        <v>0</v>
      </c>
      <c r="I6" s="51">
        <f>'NFR-budsjett'!I6</f>
        <v>0</v>
      </c>
      <c r="J6" s="51">
        <f>'NFR-budsjett'!J6</f>
        <v>0</v>
      </c>
      <c r="K6" s="51">
        <f>'NFR-budsjett'!K6</f>
        <v>0</v>
      </c>
      <c r="L6" s="51">
        <f>'NFR-budsjett'!L6</f>
        <v>0</v>
      </c>
      <c r="M6" s="51">
        <f t="shared" ref="M6" si="0">H6+I6+J6</f>
        <v>0</v>
      </c>
      <c r="N6" s="51">
        <f t="shared" ref="N6:N8" si="1">SUM(C6:L6)</f>
        <v>0</v>
      </c>
    </row>
    <row r="7" spans="2:14" x14ac:dyDescent="0.2">
      <c r="B7" t="s">
        <v>403</v>
      </c>
      <c r="C7" s="51" t="e">
        <f>'NFR-budsjett'!C7</f>
        <v>#REF!</v>
      </c>
      <c r="D7" s="51" t="e">
        <f>'NFR-budsjett'!D7</f>
        <v>#REF!</v>
      </c>
      <c r="E7" s="51" t="e">
        <f>'NFR-budsjett'!E7</f>
        <v>#REF!</v>
      </c>
      <c r="F7" s="51" t="e">
        <f>'NFR-budsjett'!F7</f>
        <v>#REF!</v>
      </c>
      <c r="G7" s="51" t="e">
        <f>'NFR-budsjett'!G7</f>
        <v>#REF!</v>
      </c>
      <c r="H7" s="51" t="e">
        <f>'NFR-budsjett'!H7</f>
        <v>#REF!</v>
      </c>
      <c r="I7" s="51" t="e">
        <f>'NFR-budsjett'!I7</f>
        <v>#REF!</v>
      </c>
      <c r="J7" s="51" t="e">
        <f>'NFR-budsjett'!J7</f>
        <v>#REF!</v>
      </c>
      <c r="K7" s="51" t="e">
        <f>'NFR-budsjett'!K7</f>
        <v>#REF!</v>
      </c>
      <c r="L7" s="51" t="e">
        <f>'NFR-budsjett'!L7</f>
        <v>#REF!</v>
      </c>
      <c r="M7" s="51" t="e">
        <f>Budsjett!#REF!+Budsjett!S53</f>
        <v>#REF!</v>
      </c>
      <c r="N7" s="51" t="e">
        <f t="shared" si="1"/>
        <v>#REF!</v>
      </c>
    </row>
    <row r="8" spans="2:14" x14ac:dyDescent="0.2">
      <c r="B8" t="s">
        <v>404</v>
      </c>
      <c r="C8" s="51">
        <f>'NFR-budsjett'!C8</f>
        <v>0</v>
      </c>
      <c r="D8" s="51">
        <f>'NFR-budsjett'!D8</f>
        <v>0</v>
      </c>
      <c r="E8" s="51">
        <f>'NFR-budsjett'!E8</f>
        <v>0</v>
      </c>
      <c r="F8" s="51">
        <f>'NFR-budsjett'!F8</f>
        <v>0</v>
      </c>
      <c r="G8" s="51">
        <f>'NFR-budsjett'!G8</f>
        <v>0</v>
      </c>
      <c r="H8" s="51">
        <f>'NFR-budsjett'!H8</f>
        <v>0</v>
      </c>
      <c r="I8" s="51">
        <f>'NFR-budsjett'!I8</f>
        <v>0</v>
      </c>
      <c r="J8" s="51">
        <f>'NFR-budsjett'!J8</f>
        <v>0</v>
      </c>
      <c r="K8" s="51">
        <f>'NFR-budsjett'!K8</f>
        <v>0</v>
      </c>
      <c r="L8" s="51">
        <f>'NFR-budsjett'!L8</f>
        <v>0</v>
      </c>
      <c r="M8" s="51">
        <f>Prosjektcontroller!N21</f>
        <v>0</v>
      </c>
      <c r="N8" s="51">
        <f t="shared" si="1"/>
        <v>0</v>
      </c>
    </row>
    <row r="9" spans="2:14" ht="15" x14ac:dyDescent="0.25">
      <c r="B9" s="12" t="s">
        <v>405</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
      <c r="C10" s="44"/>
      <c r="D10" s="44"/>
      <c r="E10" s="44"/>
      <c r="F10" s="44"/>
      <c r="G10" s="44"/>
      <c r="H10" s="44"/>
      <c r="I10" s="44"/>
      <c r="J10" s="44"/>
      <c r="K10" s="44"/>
      <c r="L10" s="44"/>
      <c r="M10" s="44"/>
      <c r="N10" s="44"/>
    </row>
    <row r="11" spans="2:14" ht="15" x14ac:dyDescent="0.25">
      <c r="B11" s="43" t="s">
        <v>406</v>
      </c>
    </row>
    <row r="12" spans="2:14" x14ac:dyDescent="0.2">
      <c r="B12" s="49"/>
      <c r="C12" s="75">
        <f>C4</f>
        <v>2025</v>
      </c>
      <c r="D12" s="75">
        <f t="shared" ref="D12:L12" si="3">D4</f>
        <v>2026</v>
      </c>
      <c r="E12" s="75">
        <f t="shared" si="3"/>
        <v>2027</v>
      </c>
      <c r="F12" s="75">
        <f t="shared" si="3"/>
        <v>2028</v>
      </c>
      <c r="G12" s="75">
        <f t="shared" si="3"/>
        <v>2029</v>
      </c>
      <c r="H12" s="75">
        <f t="shared" si="3"/>
        <v>2030</v>
      </c>
      <c r="I12" s="75">
        <f t="shared" si="3"/>
        <v>2031</v>
      </c>
      <c r="J12" s="75">
        <f t="shared" si="3"/>
        <v>2032</v>
      </c>
      <c r="K12" s="75">
        <f t="shared" si="3"/>
        <v>2033</v>
      </c>
      <c r="L12" s="75">
        <f t="shared" si="3"/>
        <v>2034</v>
      </c>
      <c r="M12" s="49" t="s">
        <v>400</v>
      </c>
      <c r="N12" s="49" t="s">
        <v>126</v>
      </c>
    </row>
    <row r="13" spans="2:14" x14ac:dyDescent="0.2">
      <c r="B13" t="s">
        <v>407</v>
      </c>
      <c r="C13" s="418">
        <f>'NFR-budsjett'!C13</f>
        <v>0</v>
      </c>
      <c r="D13" s="418">
        <f>'NFR-budsjett'!D13</f>
        <v>0</v>
      </c>
      <c r="E13" s="418">
        <f>'NFR-budsjett'!E13</f>
        <v>0</v>
      </c>
      <c r="F13" s="418">
        <f>'NFR-budsjett'!F13</f>
        <v>0</v>
      </c>
      <c r="G13" s="418">
        <f>'NFR-budsjett'!G13</f>
        <v>0</v>
      </c>
      <c r="H13" s="418">
        <f>'NFR-budsjett'!H13</f>
        <v>0</v>
      </c>
      <c r="I13" s="418">
        <f>'NFR-budsjett'!I13</f>
        <v>0</v>
      </c>
      <c r="J13" s="418">
        <f>'NFR-budsjett'!J13</f>
        <v>0</v>
      </c>
      <c r="K13" s="418">
        <f>'NFR-budsjett'!K13</f>
        <v>0</v>
      </c>
      <c r="L13" s="418">
        <f>'NFR-budsjett'!L13</f>
        <v>0</v>
      </c>
      <c r="M13" s="51">
        <f>H13+I13+J13</f>
        <v>0</v>
      </c>
      <c r="N13" s="51">
        <f>SUM(C13:L13)</f>
        <v>0</v>
      </c>
    </row>
    <row r="14" spans="2:14" x14ac:dyDescent="0.2">
      <c r="B14" t="s">
        <v>408</v>
      </c>
      <c r="C14" s="419">
        <f>'NFR-budsjett'!C14</f>
        <v>0</v>
      </c>
      <c r="D14" s="419">
        <f>'NFR-budsjett'!D14</f>
        <v>0</v>
      </c>
      <c r="E14" s="419">
        <f>'NFR-budsjett'!E14</f>
        <v>0</v>
      </c>
      <c r="F14" s="419">
        <f>'NFR-budsjett'!F14</f>
        <v>0</v>
      </c>
      <c r="G14" s="419">
        <f>'NFR-budsjett'!G14</f>
        <v>0</v>
      </c>
      <c r="H14" s="419">
        <f>'NFR-budsjett'!H14</f>
        <v>0</v>
      </c>
      <c r="I14" s="419">
        <f>'NFR-budsjett'!I14</f>
        <v>0</v>
      </c>
      <c r="J14" s="419">
        <f>'NFR-budsjett'!J14</f>
        <v>0</v>
      </c>
      <c r="K14" s="419">
        <f>'NFR-budsjett'!K14</f>
        <v>0</v>
      </c>
      <c r="L14" s="419">
        <f>'NFR-budsjett'!L14</f>
        <v>0</v>
      </c>
      <c r="M14" s="51">
        <f t="shared" ref="M14:M17" si="4">H14+I14+J14</f>
        <v>0</v>
      </c>
      <c r="N14" s="51">
        <f t="shared" ref="N14:N17" si="5">SUM(C14:L14)</f>
        <v>0</v>
      </c>
    </row>
    <row r="15" spans="2:14" x14ac:dyDescent="0.2">
      <c r="B15" t="s">
        <v>409</v>
      </c>
      <c r="C15" s="420" t="e">
        <f>'NFR-budsjett'!C15</f>
        <v>#REF!</v>
      </c>
      <c r="D15" s="420" t="e">
        <f>'NFR-budsjett'!D15</f>
        <v>#REF!</v>
      </c>
      <c r="E15" s="420" t="e">
        <f>'NFR-budsjett'!E15</f>
        <v>#REF!</v>
      </c>
      <c r="F15" s="420" t="e">
        <f>'NFR-budsjett'!F15</f>
        <v>#REF!</v>
      </c>
      <c r="G15" s="420" t="e">
        <f>'NFR-budsjett'!G15</f>
        <v>#REF!</v>
      </c>
      <c r="H15" s="420" t="e">
        <f>'NFR-budsjett'!H15</f>
        <v>#REF!</v>
      </c>
      <c r="I15" s="420" t="e">
        <f>'NFR-budsjett'!I15</f>
        <v>#REF!</v>
      </c>
      <c r="J15" s="420" t="e">
        <f>'NFR-budsjett'!J15</f>
        <v>#REF!</v>
      </c>
      <c r="K15" s="420" t="e">
        <f>'NFR-budsjett'!K15</f>
        <v>#REF!</v>
      </c>
      <c r="L15" s="420" t="e">
        <f>'NFR-budsjett'!L15</f>
        <v>#REF!</v>
      </c>
      <c r="M15" s="51" t="e">
        <f t="shared" si="4"/>
        <v>#REF!</v>
      </c>
      <c r="N15" s="51" t="e">
        <f t="shared" si="5"/>
        <v>#REF!</v>
      </c>
    </row>
    <row r="16" spans="2:14" x14ac:dyDescent="0.2">
      <c r="B16" t="s">
        <v>410</v>
      </c>
      <c r="C16" s="420">
        <f>'NFR-budsjett'!C16</f>
        <v>0</v>
      </c>
      <c r="D16" s="420">
        <f>'NFR-budsjett'!D16</f>
        <v>0</v>
      </c>
      <c r="E16" s="420">
        <f>'NFR-budsjett'!E16</f>
        <v>0</v>
      </c>
      <c r="F16" s="420">
        <f>'NFR-budsjett'!F16</f>
        <v>0</v>
      </c>
      <c r="G16" s="420">
        <f>'NFR-budsjett'!G16</f>
        <v>0</v>
      </c>
      <c r="H16" s="420">
        <f>'NFR-budsjett'!H16</f>
        <v>0</v>
      </c>
      <c r="I16" s="420">
        <f>'NFR-budsjett'!I16</f>
        <v>0</v>
      </c>
      <c r="J16" s="420">
        <f>'NFR-budsjett'!J16</f>
        <v>0</v>
      </c>
      <c r="K16" s="420">
        <f>'NFR-budsjett'!K16</f>
        <v>0</v>
      </c>
      <c r="L16" s="420">
        <f>'NFR-budsjett'!L16</f>
        <v>0</v>
      </c>
      <c r="M16" s="51">
        <f t="shared" si="4"/>
        <v>0</v>
      </c>
      <c r="N16" s="51">
        <f t="shared" si="5"/>
        <v>0</v>
      </c>
    </row>
    <row r="17" spans="2:15" x14ac:dyDescent="0.2">
      <c r="B17" t="s">
        <v>411</v>
      </c>
      <c r="C17" s="420">
        <f>'NFR-budsjett'!C17</f>
        <v>0</v>
      </c>
      <c r="D17" s="420">
        <f>'NFR-budsjett'!D17</f>
        <v>0</v>
      </c>
      <c r="E17" s="420">
        <f>'NFR-budsjett'!E17</f>
        <v>0</v>
      </c>
      <c r="F17" s="420">
        <f>'NFR-budsjett'!F17</f>
        <v>0</v>
      </c>
      <c r="G17" s="420">
        <f>'NFR-budsjett'!G17</f>
        <v>0</v>
      </c>
      <c r="H17" s="420">
        <f>'NFR-budsjett'!H17</f>
        <v>0</v>
      </c>
      <c r="I17" s="420">
        <f>'NFR-budsjett'!I17</f>
        <v>0</v>
      </c>
      <c r="J17" s="420">
        <f>'NFR-budsjett'!J17</f>
        <v>0</v>
      </c>
      <c r="K17" s="420">
        <f>'NFR-budsjett'!K17</f>
        <v>0</v>
      </c>
      <c r="L17" s="420">
        <f>'NFR-budsjett'!L17</f>
        <v>0</v>
      </c>
      <c r="M17" s="51">
        <f t="shared" si="4"/>
        <v>0</v>
      </c>
      <c r="N17" s="51">
        <f t="shared" si="5"/>
        <v>0</v>
      </c>
    </row>
    <row r="18" spans="2:15" ht="15" x14ac:dyDescent="0.25">
      <c r="B18" s="12" t="s">
        <v>405</v>
      </c>
      <c r="C18" s="52" t="e">
        <f>SUM(C13:C17)</f>
        <v>#REF!</v>
      </c>
      <c r="D18" s="52" t="e">
        <f t="shared" ref="D18:M18" si="6">SUM(D14:D17)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si="6"/>
        <v>#REF!</v>
      </c>
      <c r="N18" s="52" t="e">
        <f t="shared" ref="N18" si="7">SUM(N13:N17)</f>
        <v>#REF!</v>
      </c>
    </row>
    <row r="20" spans="2:15" ht="15" x14ac:dyDescent="0.25">
      <c r="B20" s="43" t="s">
        <v>412</v>
      </c>
    </row>
    <row r="21" spans="2:15" x14ac:dyDescent="0.2">
      <c r="B21" s="49"/>
      <c r="C21" s="49">
        <f>C4</f>
        <v>2025</v>
      </c>
      <c r="D21" s="49">
        <f t="shared" ref="D21:L21" si="8">D4</f>
        <v>2026</v>
      </c>
      <c r="E21" s="49">
        <f t="shared" si="8"/>
        <v>2027</v>
      </c>
      <c r="F21" s="49">
        <f t="shared" si="8"/>
        <v>2028</v>
      </c>
      <c r="G21" s="49">
        <f t="shared" si="8"/>
        <v>2029</v>
      </c>
      <c r="H21" s="49">
        <f t="shared" si="8"/>
        <v>2030</v>
      </c>
      <c r="I21" s="49">
        <f t="shared" si="8"/>
        <v>2031</v>
      </c>
      <c r="J21" s="49">
        <f t="shared" si="8"/>
        <v>2032</v>
      </c>
      <c r="K21" s="49">
        <f t="shared" si="8"/>
        <v>2033</v>
      </c>
      <c r="L21" s="49">
        <f t="shared" si="8"/>
        <v>2034</v>
      </c>
      <c r="M21" s="49" t="s">
        <v>400</v>
      </c>
      <c r="N21" s="49" t="s">
        <v>126</v>
      </c>
      <c r="O21" s="49" t="s">
        <v>388</v>
      </c>
    </row>
    <row r="22" spans="2:15" x14ac:dyDescent="0.2">
      <c r="B22" t="s">
        <v>413</v>
      </c>
      <c r="C22" s="51" t="e">
        <f>'NFR-budsjett'!C22</f>
        <v>#REF!</v>
      </c>
      <c r="D22" s="51" t="e">
        <f>'NFR-budsjett'!D22</f>
        <v>#REF!</v>
      </c>
      <c r="E22" s="51" t="e">
        <f>'NFR-budsjett'!E22</f>
        <v>#REF!</v>
      </c>
      <c r="F22" s="51" t="e">
        <f>'NFR-budsjett'!F22</f>
        <v>#REF!</v>
      </c>
      <c r="G22" s="51" t="e">
        <f>'NFR-budsjett'!G22</f>
        <v>#REF!</v>
      </c>
      <c r="H22" s="51" t="e">
        <f>'NFR-budsjett'!H22</f>
        <v>#REF!</v>
      </c>
      <c r="I22" s="51" t="e">
        <f>'NFR-budsjett'!I22</f>
        <v>#REF!</v>
      </c>
      <c r="J22" s="51" t="e">
        <f>'NFR-budsjett'!J22</f>
        <v>#REF!</v>
      </c>
      <c r="K22" s="51" t="e">
        <f>'NFR-budsjett'!K22</f>
        <v>#REF!</v>
      </c>
      <c r="L22" s="51" t="e">
        <f>'NFR-budsjett'!L22</f>
        <v>#REF!</v>
      </c>
      <c r="M22" s="51" t="e">
        <f>H22+I22+J22</f>
        <v>#REF!</v>
      </c>
      <c r="N22" s="51" t="e">
        <f>SUM(C22:L22)</f>
        <v>#REF!</v>
      </c>
      <c r="O22" s="48">
        <f>IFERROR(N22/$N$27*100,0)</f>
        <v>0</v>
      </c>
    </row>
    <row r="23" spans="2:15" x14ac:dyDescent="0.2">
      <c r="B23" t="s">
        <v>414</v>
      </c>
      <c r="C23" s="51" t="e">
        <f>'NFR-budsjett'!C23</f>
        <v>#REF!</v>
      </c>
      <c r="D23" s="51" t="e">
        <f>'NFR-budsjett'!D23</f>
        <v>#REF!</v>
      </c>
      <c r="E23" s="51" t="e">
        <f>'NFR-budsjett'!E23</f>
        <v>#REF!</v>
      </c>
      <c r="F23" s="51" t="e">
        <f>'NFR-budsjett'!F23</f>
        <v>#REF!</v>
      </c>
      <c r="G23" s="51" t="e">
        <f>'NFR-budsjett'!G23</f>
        <v>#REF!</v>
      </c>
      <c r="H23" s="51" t="e">
        <f>'NFR-budsjett'!H23</f>
        <v>#REF!</v>
      </c>
      <c r="I23" s="51" t="e">
        <f>'NFR-budsjett'!I23</f>
        <v>#REF!</v>
      </c>
      <c r="J23" s="51" t="e">
        <f>'NFR-budsjett'!J23</f>
        <v>#REF!</v>
      </c>
      <c r="K23" s="51" t="e">
        <f>'NFR-budsjett'!K23</f>
        <v>#REF!</v>
      </c>
      <c r="L23" s="51" t="e">
        <f>'NFR-budsjett'!L23</f>
        <v>#REF!</v>
      </c>
      <c r="M23" s="51" t="e">
        <f>-IF(#REF!="Fast beløp",#REF!,Budsjett!#REF!)</f>
        <v>#REF!</v>
      </c>
      <c r="N23" s="51" t="e">
        <f t="shared" ref="N23:N26" si="9">SUM(C23:L23)</f>
        <v>#REF!</v>
      </c>
      <c r="O23" s="48">
        <f t="shared" ref="O23:O26" si="10">IFERROR(N23/$N$27*100,0)</f>
        <v>0</v>
      </c>
    </row>
    <row r="24" spans="2:15" x14ac:dyDescent="0.2">
      <c r="B24" t="s">
        <v>415</v>
      </c>
      <c r="C24" s="51" t="e">
        <f>'NFR-budsjett'!C24</f>
        <v>#REF!</v>
      </c>
      <c r="D24" s="51" t="e">
        <f>'NFR-budsjett'!D24</f>
        <v>#REF!</v>
      </c>
      <c r="E24" s="51" t="e">
        <f>'NFR-budsjett'!E24</f>
        <v>#REF!</v>
      </c>
      <c r="F24" s="51" t="e">
        <f>'NFR-budsjett'!F24</f>
        <v>#REF!</v>
      </c>
      <c r="G24" s="51" t="e">
        <f>'NFR-budsjett'!G24</f>
        <v>#REF!</v>
      </c>
      <c r="H24" s="51" t="e">
        <f>'NFR-budsjett'!H24</f>
        <v>#REF!</v>
      </c>
      <c r="I24" s="51" t="e">
        <f>'NFR-budsjett'!I24</f>
        <v>#REF!</v>
      </c>
      <c r="J24" s="51" t="e">
        <f>'NFR-budsjett'!J24</f>
        <v>#REF!</v>
      </c>
      <c r="K24" s="51" t="e">
        <f>'NFR-budsjett'!K24</f>
        <v>#REF!</v>
      </c>
      <c r="L24" s="51" t="e">
        <f>'NFR-budsjett'!L24</f>
        <v>#REF!</v>
      </c>
      <c r="M24" s="51" t="e">
        <f t="shared" ref="M24" si="11">H24+I24+J24</f>
        <v>#REF!</v>
      </c>
      <c r="N24" s="51" t="e">
        <f t="shared" si="9"/>
        <v>#REF!</v>
      </c>
      <c r="O24" s="48">
        <f t="shared" si="10"/>
        <v>0</v>
      </c>
    </row>
    <row r="25" spans="2:15" x14ac:dyDescent="0.2">
      <c r="B25" t="s">
        <v>416</v>
      </c>
      <c r="C25" s="51" t="e">
        <f>'NFR-budsjett'!C25</f>
        <v>#REF!</v>
      </c>
      <c r="D25" s="51" t="e">
        <f>'NFR-budsjett'!D25</f>
        <v>#REF!</v>
      </c>
      <c r="E25" s="51" t="e">
        <f>'NFR-budsjett'!E25</f>
        <v>#REF!</v>
      </c>
      <c r="F25" s="51" t="e">
        <f>'NFR-budsjett'!F25</f>
        <v>#REF!</v>
      </c>
      <c r="G25" s="51" t="e">
        <f>'NFR-budsjett'!G25</f>
        <v>#REF!</v>
      </c>
      <c r="H25" s="51" t="e">
        <f>'NFR-budsjett'!H25</f>
        <v>#REF!</v>
      </c>
      <c r="I25" s="51" t="e">
        <f>'NFR-budsjett'!I25</f>
        <v>#REF!</v>
      </c>
      <c r="J25" s="51" t="e">
        <f>'NFR-budsjett'!J25</f>
        <v>#REF!</v>
      </c>
      <c r="K25" s="51" t="e">
        <f>'NFR-budsjett'!K25</f>
        <v>#REF!</v>
      </c>
      <c r="L25" s="51" t="e">
        <f>'NFR-budsjett'!L25</f>
        <v>#REF!</v>
      </c>
      <c r="M25" s="51" t="e">
        <f>-IF(#REF!="Fast beløp",#REF!,Budsjett!#REF!)</f>
        <v>#REF!</v>
      </c>
      <c r="N25" s="51" t="e">
        <f t="shared" si="9"/>
        <v>#REF!</v>
      </c>
      <c r="O25" s="48">
        <f t="shared" si="10"/>
        <v>0</v>
      </c>
    </row>
    <row r="26" spans="2:15" x14ac:dyDescent="0.2">
      <c r="B26" t="s">
        <v>417</v>
      </c>
      <c r="C26" s="51" t="e">
        <f>'NFR-budsjett'!C26</f>
        <v>#REF!</v>
      </c>
      <c r="D26" s="51" t="e">
        <f>'NFR-budsjett'!D26</f>
        <v>#REF!</v>
      </c>
      <c r="E26" s="51" t="e">
        <f>'NFR-budsjett'!E26</f>
        <v>#REF!</v>
      </c>
      <c r="F26" s="51" t="e">
        <f>'NFR-budsjett'!F26</f>
        <v>#REF!</v>
      </c>
      <c r="G26" s="51" t="e">
        <f>'NFR-budsjett'!G26</f>
        <v>#REF!</v>
      </c>
      <c r="H26" s="51" t="e">
        <f>'NFR-budsjett'!H26</f>
        <v>#REF!</v>
      </c>
      <c r="I26" s="51" t="e">
        <f>'NFR-budsjett'!I26</f>
        <v>#REF!</v>
      </c>
      <c r="J26" s="51" t="e">
        <f>'NFR-budsjett'!J26</f>
        <v>#REF!</v>
      </c>
      <c r="K26" s="51" t="e">
        <f>'NFR-budsjett'!K26</f>
        <v>#REF!</v>
      </c>
      <c r="L26" s="51" t="e">
        <f>'NFR-budsjett'!L26</f>
        <v>#REF!</v>
      </c>
      <c r="M26" s="51" t="e">
        <f>-IF(Registrering!$B$28="Fast beløp",Budsjett!S61,Budsjett!#REF!)+Budsjett!#REF!</f>
        <v>#REF!</v>
      </c>
      <c r="N26" s="51" t="e">
        <f t="shared" si="9"/>
        <v>#REF!</v>
      </c>
      <c r="O26" s="48">
        <f t="shared" si="10"/>
        <v>0</v>
      </c>
    </row>
    <row r="27" spans="2:15" ht="15" x14ac:dyDescent="0.25">
      <c r="B27" s="12" t="s">
        <v>405</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8" t="e">
        <f>SUM(N22:N26)</f>
        <v>#REF!</v>
      </c>
      <c r="O27" s="337">
        <f>IFERROR(N27/N27,0)</f>
        <v>0</v>
      </c>
    </row>
    <row r="28" spans="2:15" x14ac:dyDescent="0.2">
      <c r="B28" s="53"/>
      <c r="C28" s="54"/>
      <c r="D28" s="54"/>
      <c r="E28" s="54"/>
      <c r="F28" s="54"/>
      <c r="G28" s="54"/>
      <c r="H28" s="54"/>
      <c r="I28" s="54"/>
      <c r="J28" s="54"/>
      <c r="K28" s="54"/>
      <c r="L28" s="54"/>
      <c r="M28" s="54"/>
      <c r="N28" s="54"/>
    </row>
    <row r="29" spans="2:15" ht="15" x14ac:dyDescent="0.25">
      <c r="B29" s="43" t="s">
        <v>418</v>
      </c>
    </row>
    <row r="30" spans="2:15" x14ac:dyDescent="0.2">
      <c r="B30" s="49"/>
      <c r="C30" s="49">
        <f>C4</f>
        <v>2025</v>
      </c>
      <c r="D30" s="49">
        <f t="shared" ref="D30:L30" si="13">D4</f>
        <v>2026</v>
      </c>
      <c r="E30" s="49">
        <f t="shared" si="13"/>
        <v>2027</v>
      </c>
      <c r="F30" s="49">
        <f t="shared" si="13"/>
        <v>2028</v>
      </c>
      <c r="G30" s="49">
        <f t="shared" si="13"/>
        <v>2029</v>
      </c>
      <c r="H30" s="49">
        <f t="shared" si="13"/>
        <v>2030</v>
      </c>
      <c r="I30" s="49">
        <f t="shared" si="13"/>
        <v>2031</v>
      </c>
      <c r="J30" s="49">
        <f t="shared" si="13"/>
        <v>2032</v>
      </c>
      <c r="K30" s="49">
        <f t="shared" si="13"/>
        <v>2033</v>
      </c>
      <c r="L30" s="49">
        <f t="shared" si="13"/>
        <v>2034</v>
      </c>
      <c r="M30" s="49" t="s">
        <v>400</v>
      </c>
      <c r="N30" s="49" t="s">
        <v>126</v>
      </c>
    </row>
    <row r="31" spans="2:15" x14ac:dyDescent="0.2">
      <c r="B31" t="s">
        <v>419</v>
      </c>
      <c r="C31" s="55">
        <f>'NFR-budsjett'!C31</f>
        <v>0</v>
      </c>
      <c r="D31" s="55">
        <f>'NFR-budsjett'!D31</f>
        <v>0</v>
      </c>
      <c r="E31" s="55">
        <f>'NFR-budsjett'!E31</f>
        <v>0</v>
      </c>
      <c r="F31" s="55">
        <f>'NFR-budsjett'!F31</f>
        <v>0</v>
      </c>
      <c r="G31" s="55">
        <f>'NFR-budsjett'!G31</f>
        <v>0</v>
      </c>
      <c r="H31" s="55">
        <f>'NFR-budsjett'!H31</f>
        <v>0</v>
      </c>
      <c r="I31" s="55">
        <f>'NFR-budsjett'!I31</f>
        <v>0</v>
      </c>
      <c r="J31" s="55">
        <f>'NFR-budsjett'!J31</f>
        <v>0</v>
      </c>
      <c r="K31" s="55">
        <f>'NFR-budsjett'!K31</f>
        <v>0</v>
      </c>
      <c r="L31" s="55">
        <f>'NFR-budsjett'!L31</f>
        <v>0</v>
      </c>
      <c r="M31" s="55">
        <f>-SUMIF(Budsjett!$DM$40:$DM$42,#REF!,Budsjett!EA40:EA42)</f>
        <v>0</v>
      </c>
      <c r="N31" s="51">
        <f>SUM(C31:L31)</f>
        <v>0</v>
      </c>
    </row>
    <row r="32" spans="2:15" x14ac:dyDescent="0.2">
      <c r="B32" t="s">
        <v>420</v>
      </c>
      <c r="C32" s="55">
        <f>'NFR-budsjett'!C32</f>
        <v>0</v>
      </c>
      <c r="D32" s="55">
        <f>'NFR-budsjett'!D32</f>
        <v>0</v>
      </c>
      <c r="E32" s="55">
        <f>'NFR-budsjett'!E32</f>
        <v>0</v>
      </c>
      <c r="F32" s="55">
        <f>'NFR-budsjett'!F32</f>
        <v>0</v>
      </c>
      <c r="G32" s="55">
        <f>'NFR-budsjett'!G32</f>
        <v>0</v>
      </c>
      <c r="H32" s="55">
        <f>'NFR-budsjett'!H32</f>
        <v>0</v>
      </c>
      <c r="I32" s="55">
        <f>'NFR-budsjett'!I32</f>
        <v>0</v>
      </c>
      <c r="J32" s="55">
        <f>'NFR-budsjett'!J32</f>
        <v>0</v>
      </c>
      <c r="K32" s="55">
        <f>'NFR-budsjett'!K32</f>
        <v>0</v>
      </c>
      <c r="L32" s="55">
        <f>'NFR-budsjett'!L32</f>
        <v>0</v>
      </c>
      <c r="M32" s="55">
        <f>-SUMIF(Budsjett!$DM$4:$DM$18,#REF!,Budsjett!EA4:EA18)</f>
        <v>0</v>
      </c>
      <c r="N32" s="51">
        <f t="shared" ref="N32:N37" si="14">SUM(C32:L32)</f>
        <v>0</v>
      </c>
    </row>
    <row r="33" spans="2:14" x14ac:dyDescent="0.2">
      <c r="B33" t="s">
        <v>421</v>
      </c>
      <c r="C33" s="55">
        <f>'NFR-budsjett'!C33</f>
        <v>0</v>
      </c>
      <c r="D33" s="55">
        <f>'NFR-budsjett'!D33</f>
        <v>0</v>
      </c>
      <c r="E33" s="55">
        <f>'NFR-budsjett'!E33</f>
        <v>0</v>
      </c>
      <c r="F33" s="55">
        <f>'NFR-budsjett'!F33</f>
        <v>0</v>
      </c>
      <c r="G33" s="55">
        <f>'NFR-budsjett'!G33</f>
        <v>0</v>
      </c>
      <c r="H33" s="55">
        <f>'NFR-budsjett'!H33</f>
        <v>0</v>
      </c>
      <c r="I33" s="55">
        <f>'NFR-budsjett'!I33</f>
        <v>0</v>
      </c>
      <c r="J33" s="55">
        <f>'NFR-budsjett'!J33</f>
        <v>0</v>
      </c>
      <c r="K33" s="55">
        <f>'NFR-budsjett'!K33</f>
        <v>0</v>
      </c>
      <c r="L33" s="55">
        <f>'NFR-budsjett'!L33</f>
        <v>0</v>
      </c>
      <c r="M33" s="55">
        <f>-SUMIF(Budsjett!$DM$4:$DM$18,#REF!,Budsjett!EA4:EA18)</f>
        <v>0</v>
      </c>
      <c r="N33" s="51">
        <f t="shared" si="14"/>
        <v>0</v>
      </c>
    </row>
    <row r="34" spans="2:14" x14ac:dyDescent="0.2">
      <c r="B34" t="s">
        <v>422</v>
      </c>
      <c r="C34" s="55">
        <f>'NFR-budsjett'!C34</f>
        <v>0</v>
      </c>
      <c r="D34" s="55">
        <f>'NFR-budsjett'!D34</f>
        <v>0</v>
      </c>
      <c r="E34" s="55">
        <f>'NFR-budsjett'!E34</f>
        <v>0</v>
      </c>
      <c r="F34" s="55">
        <f>'NFR-budsjett'!F34</f>
        <v>0</v>
      </c>
      <c r="G34" s="55">
        <f>'NFR-budsjett'!G34</f>
        <v>0</v>
      </c>
      <c r="H34" s="55">
        <f>'NFR-budsjett'!H34</f>
        <v>0</v>
      </c>
      <c r="I34" s="55">
        <f>'NFR-budsjett'!I34</f>
        <v>0</v>
      </c>
      <c r="J34" s="55">
        <f>'NFR-budsjett'!J34</f>
        <v>0</v>
      </c>
      <c r="K34" s="55">
        <f>'NFR-budsjett'!K34</f>
        <v>0</v>
      </c>
      <c r="L34" s="55">
        <f>'NFR-budsjett'!L34</f>
        <v>0</v>
      </c>
      <c r="M34" s="55">
        <f t="shared" ref="M34:M41" si="15">H34+I34+J34</f>
        <v>0</v>
      </c>
      <c r="N34" s="51">
        <f t="shared" si="14"/>
        <v>0</v>
      </c>
    </row>
    <row r="35" spans="2:14" x14ac:dyDescent="0.2">
      <c r="B35" t="s">
        <v>423</v>
      </c>
      <c r="C35" s="55">
        <f>'NFR-budsjett'!C35</f>
        <v>0</v>
      </c>
      <c r="D35" s="55">
        <f>'NFR-budsjett'!D35</f>
        <v>0</v>
      </c>
      <c r="E35" s="55">
        <f>'NFR-budsjett'!E35</f>
        <v>0</v>
      </c>
      <c r="F35" s="55">
        <f>'NFR-budsjett'!F35</f>
        <v>0</v>
      </c>
      <c r="G35" s="55">
        <f>'NFR-budsjett'!G35</f>
        <v>0</v>
      </c>
      <c r="H35" s="55">
        <f>'NFR-budsjett'!H35</f>
        <v>0</v>
      </c>
      <c r="I35" s="55">
        <f>'NFR-budsjett'!I35</f>
        <v>0</v>
      </c>
      <c r="J35" s="55">
        <f>'NFR-budsjett'!J35</f>
        <v>0</v>
      </c>
      <c r="K35" s="55">
        <f>'NFR-budsjett'!K35</f>
        <v>0</v>
      </c>
      <c r="L35" s="55">
        <f>'NFR-budsjett'!L35</f>
        <v>0</v>
      </c>
      <c r="M35" s="55">
        <f t="shared" si="15"/>
        <v>0</v>
      </c>
      <c r="N35" s="51">
        <f t="shared" si="14"/>
        <v>0</v>
      </c>
    </row>
    <row r="36" spans="2:14" x14ac:dyDescent="0.2">
      <c r="B36" t="s">
        <v>424</v>
      </c>
      <c r="C36" s="55">
        <f>'NFR-budsjett'!C36</f>
        <v>0</v>
      </c>
      <c r="D36" s="55">
        <f>'NFR-budsjett'!D36</f>
        <v>0</v>
      </c>
      <c r="E36" s="55">
        <f>'NFR-budsjett'!E36</f>
        <v>0</v>
      </c>
      <c r="F36" s="55">
        <f>'NFR-budsjett'!F36</f>
        <v>0</v>
      </c>
      <c r="G36" s="55">
        <f>'NFR-budsjett'!G36</f>
        <v>0</v>
      </c>
      <c r="H36" s="55">
        <f>'NFR-budsjett'!H36</f>
        <v>0</v>
      </c>
      <c r="I36" s="55">
        <f>'NFR-budsjett'!I36</f>
        <v>0</v>
      </c>
      <c r="J36" s="55">
        <f>'NFR-budsjett'!J36</f>
        <v>0</v>
      </c>
      <c r="K36" s="55">
        <f>'NFR-budsjett'!K36</f>
        <v>0</v>
      </c>
      <c r="L36" s="55">
        <f>'NFR-budsjett'!L36</f>
        <v>0</v>
      </c>
      <c r="M36" s="55">
        <f t="shared" si="15"/>
        <v>0</v>
      </c>
      <c r="N36" s="51">
        <f t="shared" si="14"/>
        <v>0</v>
      </c>
    </row>
    <row r="37" spans="2:14" x14ac:dyDescent="0.2">
      <c r="B37" t="s">
        <v>425</v>
      </c>
      <c r="C37" s="55" t="e">
        <f>'NFR-budsjett'!C37</f>
        <v>#REF!</v>
      </c>
      <c r="D37" s="55" t="e">
        <f>'NFR-budsjett'!D37</f>
        <v>#REF!</v>
      </c>
      <c r="E37" s="55" t="e">
        <f>'NFR-budsjett'!E37</f>
        <v>#REF!</v>
      </c>
      <c r="F37" s="55" t="e">
        <f>'NFR-budsjett'!F37</f>
        <v>#REF!</v>
      </c>
      <c r="G37" s="55" t="e">
        <f>'NFR-budsjett'!G37</f>
        <v>#REF!</v>
      </c>
      <c r="H37" s="55" t="e">
        <f>'NFR-budsjett'!H37</f>
        <v>#REF!</v>
      </c>
      <c r="I37" s="55" t="e">
        <f>'NFR-budsjett'!I37</f>
        <v>#REF!</v>
      </c>
      <c r="J37" s="55" t="e">
        <f>'NFR-budsjett'!J37</f>
        <v>#REF!</v>
      </c>
      <c r="K37" s="55" t="e">
        <f>'NFR-budsjett'!K37</f>
        <v>#REF!</v>
      </c>
      <c r="L37" s="55" t="e">
        <f>'NFR-budsjett'!L37</f>
        <v>#REF!</v>
      </c>
      <c r="M37" s="55" t="e">
        <f t="shared" si="15"/>
        <v>#REF!</v>
      </c>
      <c r="N37" s="51" t="e">
        <f t="shared" si="14"/>
        <v>#REF!</v>
      </c>
    </row>
    <row r="38" spans="2:14" ht="15" x14ac:dyDescent="0.25">
      <c r="B38" s="12" t="s">
        <v>426</v>
      </c>
      <c r="C38" s="52" t="e">
        <f t="shared" ref="C38:M38" si="16">SUM(C31:C37)</f>
        <v>#REF!</v>
      </c>
      <c r="D38" s="52" t="e">
        <f t="shared" si="16"/>
        <v>#REF!</v>
      </c>
      <c r="E38" s="52" t="e">
        <f t="shared" si="16"/>
        <v>#REF!</v>
      </c>
      <c r="F38" s="52" t="e">
        <f t="shared" si="16"/>
        <v>#REF!</v>
      </c>
      <c r="G38" s="52" t="e">
        <f t="shared" si="16"/>
        <v>#REF!</v>
      </c>
      <c r="H38" s="52" t="e">
        <f t="shared" si="16"/>
        <v>#REF!</v>
      </c>
      <c r="I38" s="52" t="e">
        <f t="shared" si="16"/>
        <v>#REF!</v>
      </c>
      <c r="J38" s="52" t="e">
        <f t="shared" si="16"/>
        <v>#REF!</v>
      </c>
      <c r="K38" s="52" t="e">
        <f t="shared" si="16"/>
        <v>#REF!</v>
      </c>
      <c r="L38" s="52" t="e">
        <f t="shared" si="16"/>
        <v>#REF!</v>
      </c>
      <c r="M38" s="52" t="e">
        <f t="shared" si="16"/>
        <v>#REF!</v>
      </c>
      <c r="N38" s="52" t="e">
        <f>SUM(N31:N37)</f>
        <v>#REF!</v>
      </c>
    </row>
    <row r="39" spans="2:14" x14ac:dyDescent="0.2">
      <c r="B39" t="s">
        <v>402</v>
      </c>
      <c r="C39" s="51">
        <f>'NFR-budsjett'!C39</f>
        <v>0</v>
      </c>
      <c r="D39" s="51">
        <f>'NFR-budsjett'!D39</f>
        <v>0</v>
      </c>
      <c r="E39" s="51">
        <f>'NFR-budsjett'!E39</f>
        <v>0</v>
      </c>
      <c r="F39" s="51">
        <f>'NFR-budsjett'!F39</f>
        <v>0</v>
      </c>
      <c r="G39" s="51">
        <f>'NFR-budsjett'!G39</f>
        <v>0</v>
      </c>
      <c r="H39" s="51">
        <f>'NFR-budsjett'!H39</f>
        <v>0</v>
      </c>
      <c r="I39" s="51">
        <f>'NFR-budsjett'!I39</f>
        <v>0</v>
      </c>
      <c r="J39" s="51">
        <f>'NFR-budsjett'!J39</f>
        <v>0</v>
      </c>
      <c r="K39" s="51">
        <f>'NFR-budsjett'!K39</f>
        <v>0</v>
      </c>
      <c r="L39" s="51">
        <f>'NFR-budsjett'!L39</f>
        <v>0</v>
      </c>
      <c r="M39" s="55">
        <f t="shared" si="15"/>
        <v>0</v>
      </c>
      <c r="N39" s="51">
        <f>SUM(C39:L39)</f>
        <v>0</v>
      </c>
    </row>
    <row r="40" spans="2:14" x14ac:dyDescent="0.2">
      <c r="B40" t="s">
        <v>403</v>
      </c>
      <c r="C40" s="51">
        <f>'NFR-budsjett'!C40</f>
        <v>0</v>
      </c>
      <c r="D40" s="51">
        <f>'NFR-budsjett'!D40</f>
        <v>0</v>
      </c>
      <c r="E40" s="51">
        <f>'NFR-budsjett'!E40</f>
        <v>0</v>
      </c>
      <c r="F40" s="51">
        <f>'NFR-budsjett'!F40</f>
        <v>0</v>
      </c>
      <c r="G40" s="51">
        <f>'NFR-budsjett'!G40</f>
        <v>0</v>
      </c>
      <c r="H40" s="51">
        <f>'NFR-budsjett'!H40</f>
        <v>0</v>
      </c>
      <c r="I40" s="51">
        <f>'NFR-budsjett'!I40</f>
        <v>0</v>
      </c>
      <c r="J40" s="51">
        <f>'NFR-budsjett'!J40</f>
        <v>0</v>
      </c>
      <c r="K40" s="51">
        <f>'NFR-budsjett'!K40</f>
        <v>0</v>
      </c>
      <c r="L40" s="51">
        <f>'NFR-budsjett'!L40</f>
        <v>0</v>
      </c>
      <c r="M40" s="55">
        <f t="shared" si="15"/>
        <v>0</v>
      </c>
      <c r="N40" s="51">
        <f t="shared" ref="N40:N41" si="17">SUM(C40:L40)</f>
        <v>0</v>
      </c>
    </row>
    <row r="41" spans="2:14" x14ac:dyDescent="0.2">
      <c r="B41" t="s">
        <v>404</v>
      </c>
      <c r="C41" s="51">
        <f>'NFR-budsjett'!C41</f>
        <v>0</v>
      </c>
      <c r="D41" s="51">
        <f>'NFR-budsjett'!D41</f>
        <v>0</v>
      </c>
      <c r="E41" s="51">
        <f>'NFR-budsjett'!E41</f>
        <v>0</v>
      </c>
      <c r="F41" s="51">
        <f>'NFR-budsjett'!F41</f>
        <v>0</v>
      </c>
      <c r="G41" s="51">
        <f>'NFR-budsjett'!G41</f>
        <v>0</v>
      </c>
      <c r="H41" s="51">
        <f>'NFR-budsjett'!H41</f>
        <v>0</v>
      </c>
      <c r="I41" s="51">
        <f>'NFR-budsjett'!I41</f>
        <v>0</v>
      </c>
      <c r="J41" s="51">
        <f>'NFR-budsjett'!J41</f>
        <v>0</v>
      </c>
      <c r="K41" s="51">
        <f>'NFR-budsjett'!K41</f>
        <v>0</v>
      </c>
      <c r="L41" s="51">
        <f>'NFR-budsjett'!L41</f>
        <v>0</v>
      </c>
      <c r="M41" s="55">
        <f t="shared" si="15"/>
        <v>0</v>
      </c>
      <c r="N41" s="51">
        <f t="shared" si="17"/>
        <v>0</v>
      </c>
    </row>
    <row r="42" spans="2:14" ht="15" x14ac:dyDescent="0.25">
      <c r="B42" s="12" t="s">
        <v>417</v>
      </c>
      <c r="C42" s="52" t="e">
        <f>SUM(C38:C41)</f>
        <v>#REF!</v>
      </c>
      <c r="D42" s="52" t="e">
        <f t="shared" ref="D42:M42" si="18">SUM(D38:D41)</f>
        <v>#REF!</v>
      </c>
      <c r="E42" s="52" t="e">
        <f t="shared" si="18"/>
        <v>#REF!</v>
      </c>
      <c r="F42" s="52" t="e">
        <f t="shared" si="18"/>
        <v>#REF!</v>
      </c>
      <c r="G42" s="52" t="e">
        <f t="shared" si="18"/>
        <v>#REF!</v>
      </c>
      <c r="H42" s="52" t="e">
        <f t="shared" si="18"/>
        <v>#REF!</v>
      </c>
      <c r="I42" s="52" t="e">
        <f t="shared" si="18"/>
        <v>#REF!</v>
      </c>
      <c r="J42" s="52" t="e">
        <f t="shared" si="18"/>
        <v>#REF!</v>
      </c>
      <c r="K42" s="52" t="e">
        <f t="shared" si="18"/>
        <v>#REF!</v>
      </c>
      <c r="L42" s="52" t="e">
        <f t="shared" si="18"/>
        <v>#REF!</v>
      </c>
      <c r="M42" s="52" t="e">
        <f t="shared" si="18"/>
        <v>#REF!</v>
      </c>
      <c r="N42" s="52" t="e">
        <f t="shared" ref="N42" si="19">SUM(N38:N41)</f>
        <v>#REF!</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tabColor rgb="FF0070C0"/>
  </sheetPr>
  <dimension ref="B1:Q47"/>
  <sheetViews>
    <sheetView showGridLines="0"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3" width="13.28515625" customWidth="1"/>
    <col min="14" max="14" width="11.28515625" customWidth="1"/>
    <col min="15" max="15" width="13.7109375" customWidth="1"/>
    <col min="16" max="16" width="10.85546875" customWidth="1"/>
    <col min="17" max="17" width="10.140625" customWidth="1"/>
    <col min="18" max="18" width="10.5703125" customWidth="1"/>
  </cols>
  <sheetData>
    <row r="1" spans="2:16" ht="15.75" x14ac:dyDescent="0.25">
      <c r="B1" s="50" t="s">
        <v>427</v>
      </c>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54">
        <f>'NFR-budsjett'!C5+'NFR - Partner 1'!C5+'NFR - Partner 2'!C5+'NFR - Partner 3'!C5+'NFR - Partner 4'!C5+'NFR - Partner 5'!C5+'NFR - Partner 6'!C5+'NFR - Partner 7'!C5+'NFR - Partner 8'!C5+'NFR - Partner 9'!C5+'NFR - Partner 10'!C5</f>
        <v>0</v>
      </c>
      <c r="D5" s="454">
        <f>'NFR-budsjett'!D5+'NFR - Partner 1'!D5+'NFR - Partner 2'!D5+'NFR - Partner 3'!D5+'NFR - Partner 4'!D5+'NFR - Partner 5'!D5+'NFR - Partner 6'!D5+'NFR - Partner 7'!D5+'NFR - Partner 8'!D5+'NFR - Partner 9'!D5+'NFR - Partner 10'!D5</f>
        <v>0</v>
      </c>
      <c r="E5" s="454">
        <f>'NFR-budsjett'!E5+'NFR - Partner 1'!E5+'NFR - Partner 2'!E5+'NFR - Partner 3'!E5+'NFR - Partner 4'!E5+'NFR - Partner 5'!E5+'NFR - Partner 6'!E5+'NFR - Partner 7'!E5+'NFR - Partner 8'!E5+'NFR - Partner 9'!E5+'NFR - Partner 10'!E5</f>
        <v>0</v>
      </c>
      <c r="F5" s="454">
        <f>'NFR-budsjett'!F5+'NFR - Partner 1'!F5+'NFR - Partner 2'!F5+'NFR - Partner 3'!F5+'NFR - Partner 4'!F5+'NFR - Partner 5'!F5+'NFR - Partner 6'!F5+'NFR - Partner 7'!F5+'NFR - Partner 8'!F5+'NFR - Partner 9'!F5+'NFR - Partner 10'!F5</f>
        <v>0</v>
      </c>
      <c r="G5" s="454">
        <f>'NFR-budsjett'!G5+'NFR - Partner 1'!G5+'NFR - Partner 2'!G5+'NFR - Partner 3'!G5+'NFR - Partner 4'!G5+'NFR - Partner 5'!G5+'NFR - Partner 6'!G5+'NFR - Partner 7'!G5+'NFR - Partner 8'!G5+'NFR - Partner 9'!G5+'NFR - Partner 10'!G5</f>
        <v>0</v>
      </c>
      <c r="H5" s="454">
        <f>'NFR-budsjett'!H5+'NFR - Partner 1'!H5+'NFR - Partner 2'!H5+'NFR - Partner 3'!H5+'NFR - Partner 4'!H5+'NFR - Partner 5'!H5+'NFR - Partner 6'!H5+'NFR - Partner 7'!H5+'NFR - Partner 8'!H5+'NFR - Partner 9'!H5+'NFR - Partner 10'!H5</f>
        <v>0</v>
      </c>
      <c r="I5" s="454">
        <f>'NFR-budsjett'!I5+'NFR - Partner 1'!I5+'NFR - Partner 2'!I5+'NFR - Partner 3'!I5+'NFR - Partner 4'!I5+'NFR - Partner 5'!I5+'NFR - Partner 6'!I5+'NFR - Partner 7'!I5+'NFR - Partner 8'!I5+'NFR - Partner 9'!I5+'NFR - Partner 10'!I5</f>
        <v>0</v>
      </c>
      <c r="J5" s="454">
        <f>'NFR-budsjett'!J5+'NFR - Partner 1'!J5+'NFR - Partner 2'!J5+'NFR - Partner 3'!J5+'NFR - Partner 4'!J5+'NFR - Partner 5'!J5+'NFR - Partner 6'!J5+'NFR - Partner 7'!J5+'NFR - Partner 8'!J5+'NFR - Partner 9'!J5+'NFR - Partner 10'!J5</f>
        <v>0</v>
      </c>
      <c r="K5" s="454">
        <f>'NFR-budsjett'!K5+'NFR - Partner 1'!K5+'NFR - Partner 2'!K5+'NFR - Partner 3'!K5+'NFR - Partner 4'!K5+'NFR - Partner 5'!K5+'NFR - Partner 6'!K5+'NFR - Partner 7'!K5+'NFR - Partner 8'!K5+'NFR - Partner 9'!K5+'NFR - Partner 10'!K5</f>
        <v>0</v>
      </c>
      <c r="L5" s="454">
        <f>'NFR-budsjett'!L5+'NFR - Partner 1'!L5+'NFR - Partner 2'!L5+'NFR - Partner 3'!L5+'NFR - Partner 4'!L5+'NFR - Partner 5'!L5+'NFR - Partner 6'!L5+'NFR - Partner 7'!L5+'NFR - Partner 8'!L5+'NFR - Partner 9'!L5+'NFR - Partner 10'!L5</f>
        <v>0</v>
      </c>
      <c r="M5" s="454">
        <f>'NFR-budsjett'!M5+'NFR - Partner 1'!M5+'NFR - Partner 2'!M5+'NFR - Partner 3'!M5+'NFR - Partner 4'!M5+'NFR - Partner 5'!M5+'NFR - Partner 6'!M5+'NFR - Partner 7'!M5+'NFR - Partner 8'!M5+'NFR - Partner 9'!M5+'NFR - Partner 10'!M5</f>
        <v>0</v>
      </c>
      <c r="N5" s="454">
        <f>'NFR-budsjett'!N5+'NFR - Partner 1'!N5+'NFR - Partner 2'!N5+'NFR - Partner 3'!N5+'NFR - Partner 4'!N5+'NFR - Partner 5'!N5+'NFR - Partner 6'!N5+'NFR - Partner 7'!N5+'NFR - Partner 8'!N5+'NFR - Partner 9'!N5+'NFR - Partner 10'!N5</f>
        <v>0</v>
      </c>
      <c r="O5" s="454">
        <f>'NFR-budsjett'!O5+'NFR - Partner 1'!O5+'NFR - Partner 2'!O5+'NFR - Partner 3'!O5+'NFR - Partner 4'!O5+'NFR - Partner 5'!O5+'NFR - Partner 6'!O5+'NFR - Partner 7'!O5+'NFR - Partner 8'!O5+'NFR - Partner 9'!O5+'NFR - Partner 10'!O5</f>
        <v>0</v>
      </c>
      <c r="P5" s="454">
        <f>SUM(C5:O5)</f>
        <v>0</v>
      </c>
    </row>
    <row r="6" spans="2:16" x14ac:dyDescent="0.2">
      <c r="B6" s="2" t="s">
        <v>377</v>
      </c>
      <c r="C6" s="454">
        <f>'NFR-budsjett'!C6+'NFR - Partner 1'!C6+'NFR - Partner 2'!C6+'NFR - Partner 3'!C6+'NFR - Partner 4'!C6+'NFR - Partner 5'!C6+'NFR - Partner 6'!C6+'NFR - Partner 7'!C6+'NFR - Partner 8'!C6+'NFR - Partner 9'!C6+'NFR - Partner 10'!C6</f>
        <v>0</v>
      </c>
      <c r="D6" s="454">
        <f>'NFR-budsjett'!D6+'NFR - Partner 1'!D6+'NFR - Partner 2'!D6+'NFR - Partner 3'!D6+'NFR - Partner 4'!D6+'NFR - Partner 5'!D6+'NFR - Partner 6'!D6+'NFR - Partner 7'!D6+'NFR - Partner 8'!D6+'NFR - Partner 9'!D6+'NFR - Partner 10'!D6</f>
        <v>0</v>
      </c>
      <c r="E6" s="454">
        <f>'NFR-budsjett'!E6+'NFR - Partner 1'!E6+'NFR - Partner 2'!E6+'NFR - Partner 3'!E6+'NFR - Partner 4'!E6+'NFR - Partner 5'!E6+'NFR - Partner 6'!E6+'NFR - Partner 7'!E6+'NFR - Partner 8'!E6+'NFR - Partner 9'!E6+'NFR - Partner 10'!E6</f>
        <v>0</v>
      </c>
      <c r="F6" s="454">
        <f>'NFR-budsjett'!F6+'NFR - Partner 1'!F6+'NFR - Partner 2'!F6+'NFR - Partner 3'!F6+'NFR - Partner 4'!F6+'NFR - Partner 5'!F6+'NFR - Partner 6'!F6+'NFR - Partner 7'!F6+'NFR - Partner 8'!F6+'NFR - Partner 9'!F6+'NFR - Partner 10'!F6</f>
        <v>0</v>
      </c>
      <c r="G6" s="454">
        <f>'NFR-budsjett'!G6+'NFR - Partner 1'!G6+'NFR - Partner 2'!G6+'NFR - Partner 3'!G6+'NFR - Partner 4'!G6+'NFR - Partner 5'!G6+'NFR - Partner 6'!G6+'NFR - Partner 7'!G6+'NFR - Partner 8'!G6+'NFR - Partner 9'!G6+'NFR - Partner 10'!G6</f>
        <v>0</v>
      </c>
      <c r="H6" s="454">
        <f>'NFR-budsjett'!H6+'NFR - Partner 1'!H6+'NFR - Partner 2'!H6+'NFR - Partner 3'!H6+'NFR - Partner 4'!H6+'NFR - Partner 5'!H6+'NFR - Partner 6'!H6+'NFR - Partner 7'!H6+'NFR - Partner 8'!H6+'NFR - Partner 9'!H6+'NFR - Partner 10'!H6</f>
        <v>0</v>
      </c>
      <c r="I6" s="454">
        <f>'NFR-budsjett'!I6+'NFR - Partner 1'!I6+'NFR - Partner 2'!I6+'NFR - Partner 3'!I6+'NFR - Partner 4'!I6+'NFR - Partner 5'!I6+'NFR - Partner 6'!I6+'NFR - Partner 7'!I6+'NFR - Partner 8'!I6+'NFR - Partner 9'!I6+'NFR - Partner 10'!I6</f>
        <v>0</v>
      </c>
      <c r="J6" s="454">
        <f>'NFR-budsjett'!J6+'NFR - Partner 1'!J6+'NFR - Partner 2'!J6+'NFR - Partner 3'!J6+'NFR - Partner 4'!J6+'NFR - Partner 5'!J6+'NFR - Partner 6'!J6+'NFR - Partner 7'!J6+'NFR - Partner 8'!J6+'NFR - Partner 9'!J6+'NFR - Partner 10'!J6</f>
        <v>0</v>
      </c>
      <c r="K6" s="454">
        <f>'NFR-budsjett'!K6+'NFR - Partner 1'!K6+'NFR - Partner 2'!K6+'NFR - Partner 3'!K6+'NFR - Partner 4'!K6+'NFR - Partner 5'!K6+'NFR - Partner 6'!K6+'NFR - Partner 7'!K6+'NFR - Partner 8'!K6+'NFR - Partner 9'!K6+'NFR - Partner 10'!K6</f>
        <v>0</v>
      </c>
      <c r="L6" s="454">
        <f>'NFR-budsjett'!L6+'NFR - Partner 1'!L6+'NFR - Partner 2'!L6+'NFR - Partner 3'!L6+'NFR - Partner 4'!L6+'NFR - Partner 5'!L6+'NFR - Partner 6'!L6+'NFR - Partner 7'!L6+'NFR - Partner 8'!L6+'NFR - Partner 9'!L6+'NFR - Partner 10'!L6</f>
        <v>0</v>
      </c>
      <c r="M6" s="454">
        <f>'NFR-budsjett'!M6+'NFR - Partner 1'!M6+'NFR - Partner 2'!M6+'NFR - Partner 3'!M6+'NFR - Partner 4'!M6+'NFR - Partner 5'!M6+'NFR - Partner 6'!M6+'NFR - Partner 7'!M6+'NFR - Partner 8'!M6+'NFR - Partner 9'!M6+'NFR - Partner 10'!M6</f>
        <v>0</v>
      </c>
      <c r="N6" s="454">
        <f>'NFR-budsjett'!N6+'NFR - Partner 1'!N6+'NFR - Partner 2'!N6+'NFR - Partner 3'!N6+'NFR - Partner 4'!N6+'NFR - Partner 5'!N6+'NFR - Partner 6'!N6+'NFR - Partner 7'!N6+'NFR - Partner 8'!N6+'NFR - Partner 9'!N6+'NFR - Partner 10'!N6</f>
        <v>0</v>
      </c>
      <c r="O6" s="454">
        <f>'NFR-budsjett'!O6+'NFR - Partner 1'!O6+'NFR - Partner 2'!O6+'NFR - Partner 3'!O6+'NFR - Partner 4'!O6+'NFR - Partner 5'!O6+'NFR - Partner 6'!O6+'NFR - Partner 7'!O6+'NFR - Partner 8'!O6+'NFR - Partner 9'!O6+'NFR - Partner 10'!O6</f>
        <v>0</v>
      </c>
      <c r="P6" s="454">
        <f t="shared" ref="P6:P8" si="0">SUM(C6:O6)</f>
        <v>0</v>
      </c>
    </row>
    <row r="7" spans="2:16" x14ac:dyDescent="0.2">
      <c r="B7" s="2" t="s">
        <v>378</v>
      </c>
      <c r="C7" s="454" t="e">
        <f>'NFR-budsjett'!C7+'NFR - Partner 1'!C7+'NFR - Partner 2'!C7+'NFR - Partner 3'!C7+'NFR - Partner 4'!C7+'NFR - Partner 5'!C7+'NFR - Partner 6'!C7+'NFR - Partner 7'!C7+'NFR - Partner 8'!C7+'NFR - Partner 9'!C7+'NFR - Partner 10'!C7</f>
        <v>#REF!</v>
      </c>
      <c r="D7" s="454" t="e">
        <f>'NFR-budsjett'!D7+'NFR - Partner 1'!D7+'NFR - Partner 2'!D7+'NFR - Partner 3'!D7+'NFR - Partner 4'!D7+'NFR - Partner 5'!D7+'NFR - Partner 6'!D7+'NFR - Partner 7'!D7+'NFR - Partner 8'!D7+'NFR - Partner 9'!D7+'NFR - Partner 10'!D7</f>
        <v>#REF!</v>
      </c>
      <c r="E7" s="454" t="e">
        <f>'NFR-budsjett'!E7+'NFR - Partner 1'!E7+'NFR - Partner 2'!E7+'NFR - Partner 3'!E7+'NFR - Partner 4'!E7+'NFR - Partner 5'!E7+'NFR - Partner 6'!E7+'NFR - Partner 7'!E7+'NFR - Partner 8'!E7+'NFR - Partner 9'!E7+'NFR - Partner 10'!E7</f>
        <v>#REF!</v>
      </c>
      <c r="F7" s="454" t="e">
        <f>'NFR-budsjett'!F7+'NFR - Partner 1'!F7+'NFR - Partner 2'!F7+'NFR - Partner 3'!F7+'NFR - Partner 4'!F7+'NFR - Partner 5'!F7+'NFR - Partner 6'!F7+'NFR - Partner 7'!F7+'NFR - Partner 8'!F7+'NFR - Partner 9'!F7+'NFR - Partner 10'!F7</f>
        <v>#REF!</v>
      </c>
      <c r="G7" s="454" t="e">
        <f>'NFR-budsjett'!G7+'NFR - Partner 1'!G7+'NFR - Partner 2'!G7+'NFR - Partner 3'!G7+'NFR - Partner 4'!G7+'NFR - Partner 5'!G7+'NFR - Partner 6'!G7+'NFR - Partner 7'!G7+'NFR - Partner 8'!G7+'NFR - Partner 9'!G7+'NFR - Partner 10'!G7</f>
        <v>#REF!</v>
      </c>
      <c r="H7" s="454" t="e">
        <f>'NFR-budsjett'!H7+'NFR - Partner 1'!H7+'NFR - Partner 2'!H7+'NFR - Partner 3'!H7+'NFR - Partner 4'!H7+'NFR - Partner 5'!H7+'NFR - Partner 6'!H7+'NFR - Partner 7'!H7+'NFR - Partner 8'!H7+'NFR - Partner 9'!H7+'NFR - Partner 10'!H7</f>
        <v>#REF!</v>
      </c>
      <c r="I7" s="454" t="e">
        <f>'NFR-budsjett'!I7+'NFR - Partner 1'!I7+'NFR - Partner 2'!I7+'NFR - Partner 3'!I7+'NFR - Partner 4'!I7+'NFR - Partner 5'!I7+'NFR - Partner 6'!I7+'NFR - Partner 7'!I7+'NFR - Partner 8'!I7+'NFR - Partner 9'!I7+'NFR - Partner 10'!I7</f>
        <v>#REF!</v>
      </c>
      <c r="J7" s="454" t="e">
        <f>'NFR-budsjett'!J7+'NFR - Partner 1'!J7+'NFR - Partner 2'!J7+'NFR - Partner 3'!J7+'NFR - Partner 4'!J7+'NFR - Partner 5'!J7+'NFR - Partner 6'!J7+'NFR - Partner 7'!J7+'NFR - Partner 8'!J7+'NFR - Partner 9'!J7+'NFR - Partner 10'!J7</f>
        <v>#REF!</v>
      </c>
      <c r="K7" s="454" t="e">
        <f>'NFR-budsjett'!K7+'NFR - Partner 1'!K7+'NFR - Partner 2'!K7+'NFR - Partner 3'!K7+'NFR - Partner 4'!K7+'NFR - Partner 5'!K7+'NFR - Partner 6'!K7+'NFR - Partner 7'!K7+'NFR - Partner 8'!K7+'NFR - Partner 9'!K7+'NFR - Partner 10'!K7</f>
        <v>#REF!</v>
      </c>
      <c r="L7" s="454" t="e">
        <f>'NFR-budsjett'!L7+'NFR - Partner 1'!L7+'NFR - Partner 2'!L7+'NFR - Partner 3'!L7+'NFR - Partner 4'!L7+'NFR - Partner 5'!L7+'NFR - Partner 6'!L7+'NFR - Partner 7'!L7+'NFR - Partner 8'!L7+'NFR - Partner 9'!L7+'NFR - Partner 10'!L7</f>
        <v>#REF!</v>
      </c>
      <c r="M7" s="454" t="e">
        <f>'NFR-budsjett'!M7+'NFR - Partner 1'!M7+'NFR - Partner 2'!M7+'NFR - Partner 3'!M7+'NFR - Partner 4'!M7+'NFR - Partner 5'!M7+'NFR - Partner 6'!M7+'NFR - Partner 7'!M7+'NFR - Partner 8'!M7+'NFR - Partner 9'!M7+'NFR - Partner 10'!M7</f>
        <v>#REF!</v>
      </c>
      <c r="N7" s="454" t="e">
        <f>'NFR-budsjett'!N7+'NFR - Partner 1'!N7+'NFR - Partner 2'!N7+'NFR - Partner 3'!N7+'NFR - Partner 4'!N7+'NFR - Partner 5'!N7+'NFR - Partner 6'!N7+'NFR - Partner 7'!N7+'NFR - Partner 8'!N7+'NFR - Partner 9'!N7+'NFR - Partner 10'!N7</f>
        <v>#REF!</v>
      </c>
      <c r="O7" s="454" t="e">
        <f>'NFR-budsjett'!O7+'NFR - Partner 1'!O7+'NFR - Partner 2'!O7+'NFR - Partner 3'!O7+'NFR - Partner 4'!O7+'NFR - Partner 5'!O7+'NFR - Partner 6'!O7+'NFR - Partner 7'!O7+'NFR - Partner 8'!O7+'NFR - Partner 9'!O7+'NFR - Partner 10'!O7</f>
        <v>#REF!</v>
      </c>
      <c r="P7" s="454" t="e">
        <f t="shared" si="0"/>
        <v>#REF!</v>
      </c>
    </row>
    <row r="8" spans="2:16" x14ac:dyDescent="0.2">
      <c r="B8" s="2" t="s">
        <v>379</v>
      </c>
      <c r="C8" s="454">
        <f>'NFR-budsjett'!C8+'NFR - Partner 1'!C8+'NFR - Partner 2'!C8+'NFR - Partner 3'!C8+'NFR - Partner 4'!C8+'NFR - Partner 5'!C8+'NFR - Partner 6'!C8+'NFR - Partner 7'!C8+'NFR - Partner 8'!C8+'NFR - Partner 9'!C8+'NFR - Partner 10'!C8</f>
        <v>0</v>
      </c>
      <c r="D8" s="454">
        <f>'NFR-budsjett'!D8+'NFR - Partner 1'!D8+'NFR - Partner 2'!D8+'NFR - Partner 3'!D8+'NFR - Partner 4'!D8+'NFR - Partner 5'!D8+'NFR - Partner 6'!D8+'NFR - Partner 7'!D8+'NFR - Partner 8'!D8+'NFR - Partner 9'!D8+'NFR - Partner 10'!D8</f>
        <v>0</v>
      </c>
      <c r="E8" s="454">
        <f>'NFR-budsjett'!E8+'NFR - Partner 1'!E8+'NFR - Partner 2'!E8+'NFR - Partner 3'!E8+'NFR - Partner 4'!E8+'NFR - Partner 5'!E8+'NFR - Partner 6'!E8+'NFR - Partner 7'!E8+'NFR - Partner 8'!E8+'NFR - Partner 9'!E8+'NFR - Partner 10'!E8</f>
        <v>0</v>
      </c>
      <c r="F8" s="454">
        <f>'NFR-budsjett'!F8+'NFR - Partner 1'!F8+'NFR - Partner 2'!F8+'NFR - Partner 3'!F8+'NFR - Partner 4'!F8+'NFR - Partner 5'!F8+'NFR - Partner 6'!F8+'NFR - Partner 7'!F8+'NFR - Partner 8'!F8+'NFR - Partner 9'!F8+'NFR - Partner 10'!F8</f>
        <v>0</v>
      </c>
      <c r="G8" s="454">
        <f>'NFR-budsjett'!G8+'NFR - Partner 1'!G8+'NFR - Partner 2'!G8+'NFR - Partner 3'!G8+'NFR - Partner 4'!G8+'NFR - Partner 5'!G8+'NFR - Partner 6'!G8+'NFR - Partner 7'!G8+'NFR - Partner 8'!G8+'NFR - Partner 9'!G8+'NFR - Partner 10'!G8</f>
        <v>0</v>
      </c>
      <c r="H8" s="454">
        <f>'NFR-budsjett'!H8+'NFR - Partner 1'!H8+'NFR - Partner 2'!H8+'NFR - Partner 3'!H8+'NFR - Partner 4'!H8+'NFR - Partner 5'!H8+'NFR - Partner 6'!H8+'NFR - Partner 7'!H8+'NFR - Partner 8'!H8+'NFR - Partner 9'!H8+'NFR - Partner 10'!H8</f>
        <v>0</v>
      </c>
      <c r="I8" s="454">
        <f>'NFR-budsjett'!I8+'NFR - Partner 1'!I8+'NFR - Partner 2'!I8+'NFR - Partner 3'!I8+'NFR - Partner 4'!I8+'NFR - Partner 5'!I8+'NFR - Partner 6'!I8+'NFR - Partner 7'!I8+'NFR - Partner 8'!I8+'NFR - Partner 9'!I8+'NFR - Partner 10'!I8</f>
        <v>0</v>
      </c>
      <c r="J8" s="454">
        <f>'NFR-budsjett'!J8+'NFR - Partner 1'!J8+'NFR - Partner 2'!J8+'NFR - Partner 3'!J8+'NFR - Partner 4'!J8+'NFR - Partner 5'!J8+'NFR - Partner 6'!J8+'NFR - Partner 7'!J8+'NFR - Partner 8'!J8+'NFR - Partner 9'!J8+'NFR - Partner 10'!J8</f>
        <v>0</v>
      </c>
      <c r="K8" s="454">
        <f>'NFR-budsjett'!K8+'NFR - Partner 1'!K8+'NFR - Partner 2'!K8+'NFR - Partner 3'!K8+'NFR - Partner 4'!K8+'NFR - Partner 5'!K8+'NFR - Partner 6'!K8+'NFR - Partner 7'!K8+'NFR - Partner 8'!K8+'NFR - Partner 9'!K8+'NFR - Partner 10'!K8</f>
        <v>0</v>
      </c>
      <c r="L8" s="454">
        <f>'NFR-budsjett'!L8+'NFR - Partner 1'!L8+'NFR - Partner 2'!L8+'NFR - Partner 3'!L8+'NFR - Partner 4'!L8+'NFR - Partner 5'!L8+'NFR - Partner 6'!L8+'NFR - Partner 7'!L8+'NFR - Partner 8'!L8+'NFR - Partner 9'!L8+'NFR - Partner 10'!L8</f>
        <v>0</v>
      </c>
      <c r="M8" s="454">
        <f>'NFR-budsjett'!M8+'NFR - Partner 1'!M8+'NFR - Partner 2'!M8+'NFR - Partner 3'!M8+'NFR - Partner 4'!M8+'NFR - Partner 5'!M8+'NFR - Partner 6'!M8+'NFR - Partner 7'!M8+'NFR - Partner 8'!M8+'NFR - Partner 9'!M8+'NFR - Partner 10'!M8</f>
        <v>0</v>
      </c>
      <c r="N8" s="454">
        <f>'NFR-budsjett'!N8+'NFR - Partner 1'!N8+'NFR - Partner 2'!N8+'NFR - Partner 3'!N8+'NFR - Partner 4'!N8+'NFR - Partner 5'!N8+'NFR - Partner 6'!N8+'NFR - Partner 7'!N8+'NFR - Partner 8'!N8+'NFR - Partner 9'!N8+'NFR - Partner 10'!N8</f>
        <v>0</v>
      </c>
      <c r="O8" s="454">
        <f>'NFR-budsjett'!O8+'NFR - Partner 1'!O8+'NFR - Partner 2'!O8+'NFR - Partner 3'!O8+'NFR - Partner 4'!O8+'NFR - Partner 5'!O8+'NFR - Partner 6'!O8+'NFR - Partner 7'!O8+'NFR - Partner 8'!O8+'NFR - Partner 9'!O8+'NFR - Partner 10'!O8</f>
        <v>0</v>
      </c>
      <c r="P8" s="454">
        <f t="shared" si="0"/>
        <v>0</v>
      </c>
    </row>
    <row r="9" spans="2:16" ht="15" x14ac:dyDescent="0.25">
      <c r="B9" s="12" t="s">
        <v>380</v>
      </c>
      <c r="C9" s="52" t="e">
        <f t="shared" ref="C9:O9" si="1">SUM(C5:C8)</f>
        <v>#REF!</v>
      </c>
      <c r="D9" s="52" t="e">
        <f t="shared" si="1"/>
        <v>#REF!</v>
      </c>
      <c r="E9" s="52" t="e">
        <f t="shared" si="1"/>
        <v>#REF!</v>
      </c>
      <c r="F9" s="52" t="e">
        <f t="shared" si="1"/>
        <v>#REF!</v>
      </c>
      <c r="G9" s="52" t="e">
        <f t="shared" si="1"/>
        <v>#REF!</v>
      </c>
      <c r="H9" s="52" t="e">
        <f t="shared" si="1"/>
        <v>#REF!</v>
      </c>
      <c r="I9" s="52" t="e">
        <f t="shared" si="1"/>
        <v>#REF!</v>
      </c>
      <c r="J9" s="52" t="e">
        <f t="shared" si="1"/>
        <v>#REF!</v>
      </c>
      <c r="K9" s="52" t="e">
        <f t="shared" si="1"/>
        <v>#REF!</v>
      </c>
      <c r="L9" s="52" t="e">
        <f t="shared" si="1"/>
        <v>#REF!</v>
      </c>
      <c r="M9" s="52" t="e">
        <f t="shared" si="1"/>
        <v>#REF!</v>
      </c>
      <c r="N9" s="52" t="e">
        <f t="shared" si="1"/>
        <v>#REF!</v>
      </c>
      <c r="O9" s="52" t="e">
        <f t="shared" si="1"/>
        <v>#REF!</v>
      </c>
      <c r="P9" s="52" t="e">
        <f>SUM(P5:P8)</f>
        <v>#REF!</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49">
        <f t="shared" si="2"/>
        <v>2035</v>
      </c>
      <c r="N12" s="49">
        <f t="shared" si="2"/>
        <v>2036</v>
      </c>
      <c r="O12" s="49">
        <f t="shared" si="2"/>
        <v>2037</v>
      </c>
      <c r="P12" s="49" t="s">
        <v>126</v>
      </c>
    </row>
    <row r="13" spans="2:16" x14ac:dyDescent="0.2">
      <c r="B13" s="2" t="s">
        <v>382</v>
      </c>
      <c r="C13" s="455">
        <f>'NFR-budsjett'!C13+'NFR - Partner 1'!C13+'NFR - Partner 2'!C13+'NFR - Partner 3'!C13+'NFR - Partner 4'!C13+'NFR - Partner 5'!C13+'NFR - Partner 6'!C13+'NFR - Partner 7'!C13+'NFR - Partner 8'!C13+'NFR - Partner 9'!C13+'NFR - Partner 10'!C13</f>
        <v>0</v>
      </c>
      <c r="D13" s="455">
        <f>'NFR-budsjett'!D13+'NFR - Partner 1'!D13+'NFR - Partner 2'!D13+'NFR - Partner 3'!D13+'NFR - Partner 4'!D13+'NFR - Partner 5'!D13+'NFR - Partner 6'!D13+'NFR - Partner 7'!D13+'NFR - Partner 8'!D13+'NFR - Partner 9'!D13+'NFR - Partner 10'!D13</f>
        <v>0</v>
      </c>
      <c r="E13" s="455">
        <f>'NFR-budsjett'!E13+'NFR - Partner 1'!E13+'NFR - Partner 2'!E13+'NFR - Partner 3'!E13+'NFR - Partner 4'!E13+'NFR - Partner 5'!E13+'NFR - Partner 6'!E13+'NFR - Partner 7'!E13+'NFR - Partner 8'!E13+'NFR - Partner 9'!E13+'NFR - Partner 10'!E13</f>
        <v>0</v>
      </c>
      <c r="F13" s="455">
        <f>'NFR-budsjett'!F13+'NFR - Partner 1'!F13+'NFR - Partner 2'!F13+'NFR - Partner 3'!F13+'NFR - Partner 4'!F13+'NFR - Partner 5'!F13+'NFR - Partner 6'!F13+'NFR - Partner 7'!F13+'NFR - Partner 8'!F13+'NFR - Partner 9'!F13+'NFR - Partner 10'!F13</f>
        <v>0</v>
      </c>
      <c r="G13" s="455">
        <f>'NFR-budsjett'!G13+'NFR - Partner 1'!G13+'NFR - Partner 2'!G13+'NFR - Partner 3'!G13+'NFR - Partner 4'!G13+'NFR - Partner 5'!G13+'NFR - Partner 6'!G13+'NFR - Partner 7'!G13+'NFR - Partner 8'!G13+'NFR - Partner 9'!G13+'NFR - Partner 10'!G13</f>
        <v>0</v>
      </c>
      <c r="H13" s="455">
        <f>'NFR-budsjett'!H13+'NFR - Partner 1'!H13+'NFR - Partner 2'!H13+'NFR - Partner 3'!H13+'NFR - Partner 4'!H13+'NFR - Partner 5'!H13+'NFR - Partner 6'!H13+'NFR - Partner 7'!H13+'NFR - Partner 8'!H13+'NFR - Partner 9'!H13+'NFR - Partner 10'!H13</f>
        <v>0</v>
      </c>
      <c r="I13" s="455">
        <f>'NFR-budsjett'!I13+'NFR - Partner 1'!I13+'NFR - Partner 2'!I13+'NFR - Partner 3'!I13+'NFR - Partner 4'!I13+'NFR - Partner 5'!I13+'NFR - Partner 6'!I13+'NFR - Partner 7'!I13+'NFR - Partner 8'!I13+'NFR - Partner 9'!I13+'NFR - Partner 10'!I13</f>
        <v>0</v>
      </c>
      <c r="J13" s="455">
        <f>'NFR-budsjett'!J13+'NFR - Partner 1'!J13+'NFR - Partner 2'!J13+'NFR - Partner 3'!J13+'NFR - Partner 4'!J13+'NFR - Partner 5'!J13+'NFR - Partner 6'!J13+'NFR - Partner 7'!J13+'NFR - Partner 8'!J13+'NFR - Partner 9'!J13+'NFR - Partner 10'!J13</f>
        <v>0</v>
      </c>
      <c r="K13" s="455">
        <f>'NFR-budsjett'!K13+'NFR - Partner 1'!K13+'NFR - Partner 2'!K13+'NFR - Partner 3'!K13+'NFR - Partner 4'!K13+'NFR - Partner 5'!K13+'NFR - Partner 6'!K13+'NFR - Partner 7'!K13+'NFR - Partner 8'!K13+'NFR - Partner 9'!K13+'NFR - Partner 10'!K13</f>
        <v>0</v>
      </c>
      <c r="L13" s="455">
        <f>'NFR-budsjett'!L13+'NFR - Partner 1'!L13+'NFR - Partner 2'!L13+'NFR - Partner 3'!L13+'NFR - Partner 4'!L13+'NFR - Partner 5'!L13+'NFR - Partner 6'!L13+'NFR - Partner 7'!L13+'NFR - Partner 8'!L13+'NFR - Partner 9'!L13+'NFR - Partner 10'!L13</f>
        <v>0</v>
      </c>
      <c r="M13" s="454">
        <f>H13+I13+J13</f>
        <v>0</v>
      </c>
      <c r="N13" s="454"/>
      <c r="O13" s="454"/>
      <c r="P13" s="454">
        <f>SUM(C13:L13)</f>
        <v>0</v>
      </c>
    </row>
    <row r="14" spans="2:16" x14ac:dyDescent="0.2">
      <c r="B14" s="2" t="s">
        <v>383</v>
      </c>
      <c r="C14" s="456">
        <f>'NFR-budsjett'!C14+'NFR - Partner 1'!C14+'NFR - Partner 2'!C14+'NFR - Partner 3'!C14+'NFR - Partner 4'!C14+'NFR - Partner 5'!C14+'NFR - Partner 6'!C14+'NFR - Partner 7'!C14+'NFR - Partner 8'!C14+'NFR - Partner 9'!C14+'NFR - Partner 10'!C14</f>
        <v>0</v>
      </c>
      <c r="D14" s="456">
        <f>'NFR-budsjett'!D14+'NFR - Partner 1'!D14+'NFR - Partner 2'!D14+'NFR - Partner 3'!D14+'NFR - Partner 4'!D14+'NFR - Partner 5'!D14+'NFR - Partner 6'!D14+'NFR - Partner 7'!D14+'NFR - Partner 8'!D14+'NFR - Partner 9'!D14+'NFR - Partner 10'!D14</f>
        <v>0</v>
      </c>
      <c r="E14" s="456">
        <f>'NFR-budsjett'!E14+'NFR - Partner 1'!E14+'NFR - Partner 2'!E14+'NFR - Partner 3'!E14+'NFR - Partner 4'!E14+'NFR - Partner 5'!E14+'NFR - Partner 6'!E14+'NFR - Partner 7'!E14+'NFR - Partner 8'!E14+'NFR - Partner 9'!E14+'NFR - Partner 10'!E14</f>
        <v>0</v>
      </c>
      <c r="F14" s="456">
        <f>'NFR-budsjett'!F14+'NFR - Partner 1'!F14+'NFR - Partner 2'!F14+'NFR - Partner 3'!F14+'NFR - Partner 4'!F14+'NFR - Partner 5'!F14+'NFR - Partner 6'!F14+'NFR - Partner 7'!F14+'NFR - Partner 8'!F14+'NFR - Partner 9'!F14+'NFR - Partner 10'!F14</f>
        <v>0</v>
      </c>
      <c r="G14" s="456">
        <f>'NFR-budsjett'!G14+'NFR - Partner 1'!G14+'NFR - Partner 2'!G14+'NFR - Partner 3'!G14+'NFR - Partner 4'!G14+'NFR - Partner 5'!G14+'NFR - Partner 6'!G14+'NFR - Partner 7'!G14+'NFR - Partner 8'!G14+'NFR - Partner 9'!G14+'NFR - Partner 10'!G14</f>
        <v>0</v>
      </c>
      <c r="H14" s="456">
        <f>'NFR-budsjett'!H14+'NFR - Partner 1'!H14+'NFR - Partner 2'!H14+'NFR - Partner 3'!H14+'NFR - Partner 4'!H14+'NFR - Partner 5'!H14+'NFR - Partner 6'!H14+'NFR - Partner 7'!H14+'NFR - Partner 8'!H14+'NFR - Partner 9'!H14+'NFR - Partner 10'!H14</f>
        <v>0</v>
      </c>
      <c r="I14" s="456">
        <f>'NFR-budsjett'!I14+'NFR - Partner 1'!I14+'NFR - Partner 2'!I14+'NFR - Partner 3'!I14+'NFR - Partner 4'!I14+'NFR - Partner 5'!I14+'NFR - Partner 6'!I14+'NFR - Partner 7'!I14+'NFR - Partner 8'!I14+'NFR - Partner 9'!I14+'NFR - Partner 10'!I14</f>
        <v>0</v>
      </c>
      <c r="J14" s="456">
        <f>'NFR-budsjett'!J14+'NFR - Partner 1'!J14+'NFR - Partner 2'!J14+'NFR - Partner 3'!J14+'NFR - Partner 4'!J14+'NFR - Partner 5'!J14+'NFR - Partner 6'!J14+'NFR - Partner 7'!J14+'NFR - Partner 8'!J14+'NFR - Partner 9'!J14+'NFR - Partner 10'!J14</f>
        <v>0</v>
      </c>
      <c r="K14" s="456">
        <f>'NFR-budsjett'!K14+'NFR - Partner 1'!K14+'NFR - Partner 2'!K14+'NFR - Partner 3'!K14+'NFR - Partner 4'!K14+'NFR - Partner 5'!K14+'NFR - Partner 6'!K14+'NFR - Partner 7'!K14+'NFR - Partner 8'!K14+'NFR - Partner 9'!K14+'NFR - Partner 10'!K14</f>
        <v>0</v>
      </c>
      <c r="L14" s="456">
        <f>'NFR-budsjett'!L14+'NFR - Partner 1'!L14+'NFR - Partner 2'!L14+'NFR - Partner 3'!L14+'NFR - Partner 4'!L14+'NFR - Partner 5'!L14+'NFR - Partner 6'!L14+'NFR - Partner 7'!L14+'NFR - Partner 8'!L14+'NFR - Partner 9'!L14+'NFR - Partner 10'!L14</f>
        <v>0</v>
      </c>
      <c r="M14" s="454">
        <f t="shared" ref="M14:M17" si="3">H14+I14+J14</f>
        <v>0</v>
      </c>
      <c r="N14" s="454"/>
      <c r="O14" s="454"/>
      <c r="P14" s="454">
        <f>SUM(C14:L14)</f>
        <v>0</v>
      </c>
    </row>
    <row r="15" spans="2:16" x14ac:dyDescent="0.2">
      <c r="B15" s="2" t="s">
        <v>384</v>
      </c>
      <c r="C15" s="457" t="e">
        <f>'NFR-budsjett'!C15+'NFR - Partner 1'!C15+'NFR - Partner 2'!C15+'NFR - Partner 3'!C15+'NFR - Partner 4'!C15+'NFR - Partner 5'!C15+'NFR - Partner 6'!C15+'NFR - Partner 7'!C15+'NFR - Partner 8'!C15+'NFR - Partner 9'!C15+'NFR - Partner 10'!C15</f>
        <v>#REF!</v>
      </c>
      <c r="D15" s="457" t="e">
        <f>'NFR-budsjett'!D15+'NFR - Partner 1'!D15+'NFR - Partner 2'!D15+'NFR - Partner 3'!D15+'NFR - Partner 4'!D15+'NFR - Partner 5'!D15+'NFR - Partner 6'!D15+'NFR - Partner 7'!D15+'NFR - Partner 8'!D15+'NFR - Partner 9'!D15+'NFR - Partner 10'!D15</f>
        <v>#REF!</v>
      </c>
      <c r="E15" s="457" t="e">
        <f>'NFR-budsjett'!E15+'NFR - Partner 1'!E15+'NFR - Partner 2'!E15+'NFR - Partner 3'!E15+'NFR - Partner 4'!E15+'NFR - Partner 5'!E15+'NFR - Partner 6'!E15+'NFR - Partner 7'!E15+'NFR - Partner 8'!E15+'NFR - Partner 9'!E15+'NFR - Partner 10'!E15</f>
        <v>#REF!</v>
      </c>
      <c r="F15" s="457" t="e">
        <f>'NFR-budsjett'!F15+'NFR - Partner 1'!F15+'NFR - Partner 2'!F15+'NFR - Partner 3'!F15+'NFR - Partner 4'!F15+'NFR - Partner 5'!F15+'NFR - Partner 6'!F15+'NFR - Partner 7'!F15+'NFR - Partner 8'!F15+'NFR - Partner 9'!F15+'NFR - Partner 10'!F15</f>
        <v>#REF!</v>
      </c>
      <c r="G15" s="457" t="e">
        <f>'NFR-budsjett'!G15+'NFR - Partner 1'!G15+'NFR - Partner 2'!G15+'NFR - Partner 3'!G15+'NFR - Partner 4'!G15+'NFR - Partner 5'!G15+'NFR - Partner 6'!G15+'NFR - Partner 7'!G15+'NFR - Partner 8'!G15+'NFR - Partner 9'!G15+'NFR - Partner 10'!G15</f>
        <v>#REF!</v>
      </c>
      <c r="H15" s="457" t="e">
        <f>'NFR-budsjett'!H15+'NFR - Partner 1'!H15+'NFR - Partner 2'!H15+'NFR - Partner 3'!H15+'NFR - Partner 4'!H15+'NFR - Partner 5'!H15+'NFR - Partner 6'!H15+'NFR - Partner 7'!H15+'NFR - Partner 8'!H15+'NFR - Partner 9'!H15+'NFR - Partner 10'!H15</f>
        <v>#REF!</v>
      </c>
      <c r="I15" s="457" t="e">
        <f>'NFR-budsjett'!I15+'NFR - Partner 1'!I15+'NFR - Partner 2'!I15+'NFR - Partner 3'!I15+'NFR - Partner 4'!I15+'NFR - Partner 5'!I15+'NFR - Partner 6'!I15+'NFR - Partner 7'!I15+'NFR - Partner 8'!I15+'NFR - Partner 9'!I15+'NFR - Partner 10'!I15</f>
        <v>#REF!</v>
      </c>
      <c r="J15" s="457" t="e">
        <f>'NFR-budsjett'!J15+'NFR - Partner 1'!J15+'NFR - Partner 2'!J15+'NFR - Partner 3'!J15+'NFR - Partner 4'!J15+'NFR - Partner 5'!J15+'NFR - Partner 6'!J15+'NFR - Partner 7'!J15+'NFR - Partner 8'!J15+'NFR - Partner 9'!J15+'NFR - Partner 10'!J15</f>
        <v>#REF!</v>
      </c>
      <c r="K15" s="457" t="e">
        <f>'NFR-budsjett'!K15+'NFR - Partner 1'!K15+'NFR - Partner 2'!K15+'NFR - Partner 3'!K15+'NFR - Partner 4'!K15+'NFR - Partner 5'!K15+'NFR - Partner 6'!K15+'NFR - Partner 7'!K15+'NFR - Partner 8'!K15+'NFR - Partner 9'!K15+'NFR - Partner 10'!K15</f>
        <v>#REF!</v>
      </c>
      <c r="L15" s="457" t="e">
        <f>'NFR-budsjett'!L15+'NFR - Partner 1'!L15+'NFR - Partner 2'!L15+'NFR - Partner 3'!L15+'NFR - Partner 4'!L15+'NFR - Partner 5'!L15+'NFR - Partner 6'!L15+'NFR - Partner 7'!L15+'NFR - Partner 8'!L15+'NFR - Partner 9'!L15+'NFR - Partner 10'!L15</f>
        <v>#REF!</v>
      </c>
      <c r="M15" s="457" t="e">
        <f>'NFR-budsjett'!M15+'NFR - Partner 1'!M15+'NFR - Partner 2'!M15+'NFR - Partner 3'!M15+'NFR - Partner 4'!M15+'NFR - Partner 5'!M15+'NFR - Partner 6'!M15+'NFR - Partner 7'!M15+'NFR - Partner 8'!M15+'NFR - Partner 9'!M15+'NFR - Partner 10'!M15</f>
        <v>#REF!</v>
      </c>
      <c r="N15" s="457" t="e">
        <f>'NFR-budsjett'!N15+'NFR - Partner 1'!N15+'NFR - Partner 2'!N15+'NFR - Partner 3'!N15+'NFR - Partner 4'!N15+'NFR - Partner 5'!N15+'NFR - Partner 6'!N15+'NFR - Partner 7'!N15+'NFR - Partner 8'!N15+'NFR - Partner 9'!N15+'NFR - Partner 10'!N15</f>
        <v>#REF!</v>
      </c>
      <c r="O15" s="457" t="e">
        <f>'NFR-budsjett'!O15+'NFR - Partner 1'!O15+'NFR - Partner 2'!O15+'NFR - Partner 3'!O15+'NFR - Partner 4'!O15+'NFR - Partner 5'!O15+'NFR - Partner 6'!O15+'NFR - Partner 7'!O15+'NFR - Partner 8'!O15+'NFR - Partner 9'!O15+'NFR - Partner 10'!O15</f>
        <v>#REF!</v>
      </c>
      <c r="P15" s="454" t="e">
        <f>SUM(C15:O15)</f>
        <v>#REF!</v>
      </c>
    </row>
    <row r="16" spans="2:16" x14ac:dyDescent="0.2">
      <c r="B16" s="2" t="s">
        <v>385</v>
      </c>
      <c r="C16" s="457">
        <f>'NFR-budsjett'!C16+'NFR - Partner 1'!C16+'NFR - Partner 2'!C16+'NFR - Partner 3'!C16+'NFR - Partner 4'!C16+'NFR - Partner 5'!C16+'NFR - Partner 6'!C16+'NFR - Partner 7'!C16+'NFR - Partner 8'!C16+'NFR - Partner 9'!C16+'NFR - Partner 10'!C16</f>
        <v>0</v>
      </c>
      <c r="D16" s="457">
        <f>'NFR-budsjett'!D16+'NFR - Partner 1'!D16+'NFR - Partner 2'!D16+'NFR - Partner 3'!D16+'NFR - Partner 4'!D16+'NFR - Partner 5'!D16+'NFR - Partner 6'!D16+'NFR - Partner 7'!D16+'NFR - Partner 8'!D16+'NFR - Partner 9'!D16+'NFR - Partner 10'!D16</f>
        <v>0</v>
      </c>
      <c r="E16" s="457">
        <f>'NFR-budsjett'!E16+'NFR - Partner 1'!E16+'NFR - Partner 2'!E16+'NFR - Partner 3'!E16+'NFR - Partner 4'!E16+'NFR - Partner 5'!E16+'NFR - Partner 6'!E16+'NFR - Partner 7'!E16+'NFR - Partner 8'!E16+'NFR - Partner 9'!E16+'NFR - Partner 10'!E16</f>
        <v>0</v>
      </c>
      <c r="F16" s="457">
        <f>'NFR-budsjett'!F16+'NFR - Partner 1'!F16+'NFR - Partner 2'!F16+'NFR - Partner 3'!F16+'NFR - Partner 4'!F16+'NFR - Partner 5'!F16+'NFR - Partner 6'!F16+'NFR - Partner 7'!F16+'NFR - Partner 8'!F16+'NFR - Partner 9'!F16+'NFR - Partner 10'!F16</f>
        <v>0</v>
      </c>
      <c r="G16" s="457">
        <f>'NFR-budsjett'!G16+'NFR - Partner 1'!G16+'NFR - Partner 2'!G16+'NFR - Partner 3'!G16+'NFR - Partner 4'!G16+'NFR - Partner 5'!G16+'NFR - Partner 6'!G16+'NFR - Partner 7'!G16+'NFR - Partner 8'!G16+'NFR - Partner 9'!G16+'NFR - Partner 10'!G16</f>
        <v>0</v>
      </c>
      <c r="H16" s="457">
        <f>'NFR-budsjett'!H16+'NFR - Partner 1'!H16+'NFR - Partner 2'!H16+'NFR - Partner 3'!H16+'NFR - Partner 4'!H16+'NFR - Partner 5'!H16+'NFR - Partner 6'!H16+'NFR - Partner 7'!H16+'NFR - Partner 8'!H16+'NFR - Partner 9'!H16+'NFR - Partner 10'!H16</f>
        <v>0</v>
      </c>
      <c r="I16" s="457">
        <f>'NFR-budsjett'!I16+'NFR - Partner 1'!I16+'NFR - Partner 2'!I16+'NFR - Partner 3'!I16+'NFR - Partner 4'!I16+'NFR - Partner 5'!I16+'NFR - Partner 6'!I16+'NFR - Partner 7'!I16+'NFR - Partner 8'!I16+'NFR - Partner 9'!I16+'NFR - Partner 10'!I16</f>
        <v>0</v>
      </c>
      <c r="J16" s="457">
        <f>'NFR-budsjett'!J16+'NFR - Partner 1'!J16+'NFR - Partner 2'!J16+'NFR - Partner 3'!J16+'NFR - Partner 4'!J16+'NFR - Partner 5'!J16+'NFR - Partner 6'!J16+'NFR - Partner 7'!J16+'NFR - Partner 8'!J16+'NFR - Partner 9'!J16+'NFR - Partner 10'!J16</f>
        <v>0</v>
      </c>
      <c r="K16" s="457">
        <f>'NFR-budsjett'!K16+'NFR - Partner 1'!K16+'NFR - Partner 2'!K16+'NFR - Partner 3'!K16+'NFR - Partner 4'!K16+'NFR - Partner 5'!K16+'NFR - Partner 6'!K16+'NFR - Partner 7'!K16+'NFR - Partner 8'!K16+'NFR - Partner 9'!K16+'NFR - Partner 10'!K16</f>
        <v>0</v>
      </c>
      <c r="L16" s="457">
        <f>'NFR-budsjett'!L16+'NFR - Partner 1'!L16+'NFR - Partner 2'!L16+'NFR - Partner 3'!L16+'NFR - Partner 4'!L16+'NFR - Partner 5'!L16+'NFR - Partner 6'!L16+'NFR - Partner 7'!L16+'NFR - Partner 8'!L16+'NFR - Partner 9'!L16+'NFR - Partner 10'!L16</f>
        <v>0</v>
      </c>
      <c r="M16" s="454">
        <f t="shared" si="3"/>
        <v>0</v>
      </c>
      <c r="N16" s="454"/>
      <c r="O16" s="454"/>
      <c r="P16" s="454">
        <f>SUM(C16:L16)</f>
        <v>0</v>
      </c>
    </row>
    <row r="17" spans="2:17" x14ac:dyDescent="0.2">
      <c r="B17" s="2" t="s">
        <v>386</v>
      </c>
      <c r="C17" s="457">
        <f>'NFR-budsjett'!C17+'NFR - Partner 1'!C17+'NFR - Partner 2'!C17+'NFR - Partner 3'!C17+'NFR - Partner 4'!C17+'NFR - Partner 5'!C17+'NFR - Partner 6'!C17+'NFR - Partner 7'!C17+'NFR - Partner 8'!C17+'NFR - Partner 9'!C17+'NFR - Partner 10'!C17</f>
        <v>0</v>
      </c>
      <c r="D17" s="457">
        <f>'NFR-budsjett'!D17+'NFR - Partner 1'!D17+'NFR - Partner 2'!D17+'NFR - Partner 3'!D17+'NFR - Partner 4'!D17+'NFR - Partner 5'!D17+'NFR - Partner 6'!D17+'NFR - Partner 7'!D17+'NFR - Partner 8'!D17+'NFR - Partner 9'!D17+'NFR - Partner 10'!D17</f>
        <v>0</v>
      </c>
      <c r="E17" s="457">
        <f>'NFR-budsjett'!E17+'NFR - Partner 1'!E17+'NFR - Partner 2'!E17+'NFR - Partner 3'!E17+'NFR - Partner 4'!E17+'NFR - Partner 5'!E17+'NFR - Partner 6'!E17+'NFR - Partner 7'!E17+'NFR - Partner 8'!E17+'NFR - Partner 9'!E17+'NFR - Partner 10'!E17</f>
        <v>0</v>
      </c>
      <c r="F17" s="457">
        <f>'NFR-budsjett'!F17+'NFR - Partner 1'!F17+'NFR - Partner 2'!F17+'NFR - Partner 3'!F17+'NFR - Partner 4'!F17+'NFR - Partner 5'!F17+'NFR - Partner 6'!F17+'NFR - Partner 7'!F17+'NFR - Partner 8'!F17+'NFR - Partner 9'!F17+'NFR - Partner 10'!F17</f>
        <v>0</v>
      </c>
      <c r="G17" s="457">
        <f>'NFR-budsjett'!G17+'NFR - Partner 1'!G17+'NFR - Partner 2'!G17+'NFR - Partner 3'!G17+'NFR - Partner 4'!G17+'NFR - Partner 5'!G17+'NFR - Partner 6'!G17+'NFR - Partner 7'!G17+'NFR - Partner 8'!G17+'NFR - Partner 9'!G17+'NFR - Partner 10'!G17</f>
        <v>0</v>
      </c>
      <c r="H17" s="457">
        <f>'NFR-budsjett'!H17+'NFR - Partner 1'!H17+'NFR - Partner 2'!H17+'NFR - Partner 3'!H17+'NFR - Partner 4'!H17+'NFR - Partner 5'!H17+'NFR - Partner 6'!H17+'NFR - Partner 7'!H17+'NFR - Partner 8'!H17+'NFR - Partner 9'!H17+'NFR - Partner 10'!H17</f>
        <v>0</v>
      </c>
      <c r="I17" s="457">
        <f>'NFR-budsjett'!I17+'NFR - Partner 1'!I17+'NFR - Partner 2'!I17+'NFR - Partner 3'!I17+'NFR - Partner 4'!I17+'NFR - Partner 5'!I17+'NFR - Partner 6'!I17+'NFR - Partner 7'!I17+'NFR - Partner 8'!I17+'NFR - Partner 9'!I17+'NFR - Partner 10'!I17</f>
        <v>0</v>
      </c>
      <c r="J17" s="457">
        <f>'NFR-budsjett'!J17+'NFR - Partner 1'!J17+'NFR - Partner 2'!J17+'NFR - Partner 3'!J17+'NFR - Partner 4'!J17+'NFR - Partner 5'!J17+'NFR - Partner 6'!J17+'NFR - Partner 7'!J17+'NFR - Partner 8'!J17+'NFR - Partner 9'!J17+'NFR - Partner 10'!J17</f>
        <v>0</v>
      </c>
      <c r="K17" s="457">
        <f>'NFR-budsjett'!K17+'NFR - Partner 1'!K17+'NFR - Partner 2'!K17+'NFR - Partner 3'!K17+'NFR - Partner 4'!K17+'NFR - Partner 5'!K17+'NFR - Partner 6'!K17+'NFR - Partner 7'!K17+'NFR - Partner 8'!K17+'NFR - Partner 9'!K17+'NFR - Partner 10'!K17</f>
        <v>0</v>
      </c>
      <c r="L17" s="457">
        <f>'NFR-budsjett'!L17+'NFR - Partner 1'!L17+'NFR - Partner 2'!L17+'NFR - Partner 3'!L17+'NFR - Partner 4'!L17+'NFR - Partner 5'!L17+'NFR - Partner 6'!L17+'NFR - Partner 7'!L17+'NFR - Partner 8'!L17+'NFR - Partner 9'!L17+'NFR - Partner 10'!L17</f>
        <v>0</v>
      </c>
      <c r="M17" s="454">
        <f t="shared" si="3"/>
        <v>0</v>
      </c>
      <c r="N17" s="454"/>
      <c r="O17" s="454"/>
      <c r="P17" s="454">
        <f>SUM(C17:L17)</f>
        <v>0</v>
      </c>
    </row>
    <row r="18" spans="2:17" ht="15" x14ac:dyDescent="0.25">
      <c r="B18" s="12" t="s">
        <v>380</v>
      </c>
      <c r="C18" s="52" t="e">
        <f>SUM(C13:C17)</f>
        <v>#REF!</v>
      </c>
      <c r="D18" s="52" t="e">
        <f t="shared" ref="D18:L18" si="4">SUM(D13:D17)</f>
        <v>#REF!</v>
      </c>
      <c r="E18" s="52" t="e">
        <f t="shared" si="4"/>
        <v>#REF!</v>
      </c>
      <c r="F18" s="52" t="e">
        <f t="shared" si="4"/>
        <v>#REF!</v>
      </c>
      <c r="G18" s="52" t="e">
        <f t="shared" si="4"/>
        <v>#REF!</v>
      </c>
      <c r="H18" s="52" t="e">
        <f t="shared" si="4"/>
        <v>#REF!</v>
      </c>
      <c r="I18" s="52" t="e">
        <f t="shared" si="4"/>
        <v>#REF!</v>
      </c>
      <c r="J18" s="52" t="e">
        <f t="shared" si="4"/>
        <v>#REF!</v>
      </c>
      <c r="K18" s="52" t="e">
        <f t="shared" si="4"/>
        <v>#REF!</v>
      </c>
      <c r="L18" s="52" t="e">
        <f t="shared" si="4"/>
        <v>#REF!</v>
      </c>
      <c r="M18" s="52" t="e">
        <f t="shared" ref="M18:O18" si="5">SUM(M13:M17)</f>
        <v>#REF!</v>
      </c>
      <c r="N18" s="52" t="e">
        <f t="shared" si="5"/>
        <v>#REF!</v>
      </c>
      <c r="O18" s="52" t="e">
        <f t="shared" si="5"/>
        <v>#REF!</v>
      </c>
      <c r="P18" s="52" t="e">
        <f t="shared" ref="P18" si="6">SUM(P13:P17)</f>
        <v>#REF!</v>
      </c>
    </row>
    <row r="20" spans="2:17" ht="15" x14ac:dyDescent="0.25">
      <c r="B20" s="43" t="s">
        <v>387</v>
      </c>
    </row>
    <row r="21" spans="2:17" x14ac:dyDescent="0.2">
      <c r="B21" s="49"/>
      <c r="C21" s="49">
        <f>C4</f>
        <v>2025</v>
      </c>
      <c r="D21" s="49">
        <f t="shared" ref="D21:O21" si="7">D4</f>
        <v>2026</v>
      </c>
      <c r="E21" s="49">
        <f t="shared" si="7"/>
        <v>2027</v>
      </c>
      <c r="F21" s="49">
        <f t="shared" si="7"/>
        <v>2028</v>
      </c>
      <c r="G21" s="49">
        <f t="shared" si="7"/>
        <v>2029</v>
      </c>
      <c r="H21" s="49">
        <f t="shared" si="7"/>
        <v>2030</v>
      </c>
      <c r="I21" s="49">
        <f t="shared" si="7"/>
        <v>2031</v>
      </c>
      <c r="J21" s="49">
        <f t="shared" si="7"/>
        <v>2032</v>
      </c>
      <c r="K21" s="49">
        <f t="shared" si="7"/>
        <v>2033</v>
      </c>
      <c r="L21" s="49">
        <f t="shared" si="7"/>
        <v>2034</v>
      </c>
      <c r="M21" s="49">
        <f t="shared" si="7"/>
        <v>2035</v>
      </c>
      <c r="N21" s="49">
        <f t="shared" si="7"/>
        <v>2036</v>
      </c>
      <c r="O21" s="49">
        <f t="shared" si="7"/>
        <v>2037</v>
      </c>
      <c r="P21" s="49" t="s">
        <v>126</v>
      </c>
      <c r="Q21" s="49" t="s">
        <v>388</v>
      </c>
    </row>
    <row r="22" spans="2:17" x14ac:dyDescent="0.2">
      <c r="B22" s="2" t="s">
        <v>389</v>
      </c>
      <c r="C22" s="454" t="e">
        <f>'NFR-budsjett'!C22+'NFR - Partner 1'!C22+'NFR - Partner 2'!C22+'NFR - Partner 3'!C22+'NFR - Partner 4'!C22+'NFR - Partner 5'!C22+'NFR - Partner 6'!C22+'NFR - Partner 7'!C22+'NFR - Partner 8'!C22+'NFR - Partner 9'!C22+'NFR - Partner 10'!C22</f>
        <v>#REF!</v>
      </c>
      <c r="D22" s="454" t="e">
        <f>'NFR-budsjett'!D22+'NFR - Partner 1'!D22+'NFR - Partner 2'!D22+'NFR - Partner 3'!D22+'NFR - Partner 4'!D22+'NFR - Partner 5'!D22+'NFR - Partner 6'!D22+'NFR - Partner 7'!D22+'NFR - Partner 8'!D22+'NFR - Partner 9'!D22+'NFR - Partner 10'!D22</f>
        <v>#REF!</v>
      </c>
      <c r="E22" s="454" t="e">
        <f>'NFR-budsjett'!E22+'NFR - Partner 1'!E22+'NFR - Partner 2'!E22+'NFR - Partner 3'!E22+'NFR - Partner 4'!E22+'NFR - Partner 5'!E22+'NFR - Partner 6'!E22+'NFR - Partner 7'!E22+'NFR - Partner 8'!E22+'NFR - Partner 9'!E22+'NFR - Partner 10'!E22</f>
        <v>#REF!</v>
      </c>
      <c r="F22" s="454" t="e">
        <f>'NFR-budsjett'!F22+'NFR - Partner 1'!F22+'NFR - Partner 2'!F22+'NFR - Partner 3'!F22+'NFR - Partner 4'!F22+'NFR - Partner 5'!F22+'NFR - Partner 6'!F22+'NFR - Partner 7'!F22+'NFR - Partner 8'!F22+'NFR - Partner 9'!F22+'NFR - Partner 10'!F22</f>
        <v>#REF!</v>
      </c>
      <c r="G22" s="454" t="e">
        <f>'NFR-budsjett'!G22+'NFR - Partner 1'!G22+'NFR - Partner 2'!G22+'NFR - Partner 3'!G22+'NFR - Partner 4'!G22+'NFR - Partner 5'!G22+'NFR - Partner 6'!G22+'NFR - Partner 7'!G22+'NFR - Partner 8'!G22+'NFR - Partner 9'!G22+'NFR - Partner 10'!G22</f>
        <v>#REF!</v>
      </c>
      <c r="H22" s="454" t="e">
        <f>'NFR-budsjett'!H22+'NFR - Partner 1'!H22+'NFR - Partner 2'!H22+'NFR - Partner 3'!H22+'NFR - Partner 4'!H22+'NFR - Partner 5'!H22+'NFR - Partner 6'!H22+'NFR - Partner 7'!H22+'NFR - Partner 8'!H22+'NFR - Partner 9'!H22+'NFR - Partner 10'!H22</f>
        <v>#REF!</v>
      </c>
      <c r="I22" s="454" t="e">
        <f>'NFR-budsjett'!I22+'NFR - Partner 1'!I22+'NFR - Partner 2'!I22+'NFR - Partner 3'!I22+'NFR - Partner 4'!I22+'NFR - Partner 5'!I22+'NFR - Partner 6'!I22+'NFR - Partner 7'!I22+'NFR - Partner 8'!I22+'NFR - Partner 9'!I22+'NFR - Partner 10'!I22</f>
        <v>#REF!</v>
      </c>
      <c r="J22" s="454" t="e">
        <f>'NFR-budsjett'!J22+'NFR - Partner 1'!J22+'NFR - Partner 2'!J22+'NFR - Partner 3'!J22+'NFR - Partner 4'!J22+'NFR - Partner 5'!J22+'NFR - Partner 6'!J22+'NFR - Partner 7'!J22+'NFR - Partner 8'!J22+'NFR - Partner 9'!J22+'NFR - Partner 10'!J22</f>
        <v>#REF!</v>
      </c>
      <c r="K22" s="454" t="e">
        <f>'NFR-budsjett'!K22+'NFR - Partner 1'!K22+'NFR - Partner 2'!K22+'NFR - Partner 3'!K22+'NFR - Partner 4'!K22+'NFR - Partner 5'!K22+'NFR - Partner 6'!K22+'NFR - Partner 7'!K22+'NFR - Partner 8'!K22+'NFR - Partner 9'!K22+'NFR - Partner 10'!K22</f>
        <v>#REF!</v>
      </c>
      <c r="L22" s="454" t="e">
        <f>'NFR-budsjett'!L22+'NFR - Partner 1'!L22+'NFR - Partner 2'!L22+'NFR - Partner 3'!L22+'NFR - Partner 4'!L22+'NFR - Partner 5'!L22+'NFR - Partner 6'!L22+'NFR - Partner 7'!L22+'NFR - Partner 8'!L22+'NFR - Partner 9'!L22+'NFR - Partner 10'!L22</f>
        <v>#REF!</v>
      </c>
      <c r="M22" s="454" t="e">
        <f>'NFR-budsjett'!M22+'NFR - Partner 1'!M22+'NFR - Partner 2'!M22+'NFR - Partner 3'!M22+'NFR - Partner 4'!M22+'NFR - Partner 5'!M22+'NFR - Partner 6'!M22+'NFR - Partner 7'!M22+'NFR - Partner 8'!M22+'NFR - Partner 9'!M22+'NFR - Partner 10'!M22</f>
        <v>#REF!</v>
      </c>
      <c r="N22" s="454" t="e">
        <f>'NFR-budsjett'!N22+'NFR - Partner 1'!N22+'NFR - Partner 2'!N22+'NFR - Partner 3'!N22+'NFR - Partner 4'!N22+'NFR - Partner 5'!N22+'NFR - Partner 6'!N22+'NFR - Partner 7'!N22+'NFR - Partner 8'!N22+'NFR - Partner 9'!N22+'NFR - Partner 10'!N22</f>
        <v>#REF!</v>
      </c>
      <c r="O22" s="454" t="e">
        <f>'NFR-budsjett'!O22+'NFR - Partner 1'!O22+'NFR - Partner 2'!O22+'NFR - Partner 3'!O22+'NFR - Partner 4'!O22+'NFR - Partner 5'!O22+'NFR - Partner 6'!O22+'NFR - Partner 7'!O22+'NFR - Partner 8'!O22+'NFR - Partner 9'!O22+'NFR - Partner 10'!O22</f>
        <v>#REF!</v>
      </c>
      <c r="P22" s="454" t="e">
        <f>SUM(C22:O22)</f>
        <v>#REF!</v>
      </c>
      <c r="Q22" s="458">
        <f>IFERROR(P22/$P$27*100,0)</f>
        <v>0</v>
      </c>
    </row>
    <row r="23" spans="2:17" x14ac:dyDescent="0.2">
      <c r="B23" s="2" t="s">
        <v>122</v>
      </c>
      <c r="C23" s="454" t="e">
        <f>'NFR-budsjett'!C23+'NFR - Partner 1'!C23+'NFR - Partner 2'!C23+'NFR - Partner 3'!C23+'NFR - Partner 4'!C23+'NFR - Partner 5'!C23+'NFR - Partner 6'!C23+'NFR - Partner 7'!C23+'NFR - Partner 8'!C23+'NFR - Partner 9'!C23+'NFR - Partner 10'!C23</f>
        <v>#REF!</v>
      </c>
      <c r="D23" s="454" t="e">
        <f>'NFR-budsjett'!D23+'NFR - Partner 1'!D23+'NFR - Partner 2'!D23+'NFR - Partner 3'!D23+'NFR - Partner 4'!D23+'NFR - Partner 5'!D23+'NFR - Partner 6'!D23+'NFR - Partner 7'!D23+'NFR - Partner 8'!D23+'NFR - Partner 9'!D23+'NFR - Partner 10'!D23</f>
        <v>#REF!</v>
      </c>
      <c r="E23" s="454" t="e">
        <f>'NFR-budsjett'!E23+'NFR - Partner 1'!E23+'NFR - Partner 2'!E23+'NFR - Partner 3'!E23+'NFR - Partner 4'!E23+'NFR - Partner 5'!E23+'NFR - Partner 6'!E23+'NFR - Partner 7'!E23+'NFR - Partner 8'!E23+'NFR - Partner 9'!E23+'NFR - Partner 10'!E23</f>
        <v>#REF!</v>
      </c>
      <c r="F23" s="454" t="e">
        <f>'NFR-budsjett'!F23+'NFR - Partner 1'!F23+'NFR - Partner 2'!F23+'NFR - Partner 3'!F23+'NFR - Partner 4'!F23+'NFR - Partner 5'!F23+'NFR - Partner 6'!F23+'NFR - Partner 7'!F23+'NFR - Partner 8'!F23+'NFR - Partner 9'!F23+'NFR - Partner 10'!F23</f>
        <v>#REF!</v>
      </c>
      <c r="G23" s="454" t="e">
        <f>'NFR-budsjett'!G23+'NFR - Partner 1'!G23+'NFR - Partner 2'!G23+'NFR - Partner 3'!G23+'NFR - Partner 4'!G23+'NFR - Partner 5'!G23+'NFR - Partner 6'!G23+'NFR - Partner 7'!G23+'NFR - Partner 8'!G23+'NFR - Partner 9'!G23+'NFR - Partner 10'!G23</f>
        <v>#REF!</v>
      </c>
      <c r="H23" s="454" t="e">
        <f>'NFR-budsjett'!H23+'NFR - Partner 1'!H23+'NFR - Partner 2'!H23+'NFR - Partner 3'!H23+'NFR - Partner 4'!H23+'NFR - Partner 5'!H23+'NFR - Partner 6'!H23+'NFR - Partner 7'!H23+'NFR - Partner 8'!H23+'NFR - Partner 9'!H23+'NFR - Partner 10'!H23</f>
        <v>#REF!</v>
      </c>
      <c r="I23" s="454" t="e">
        <f>'NFR-budsjett'!I23+'NFR - Partner 1'!I23+'NFR - Partner 2'!I23+'NFR - Partner 3'!I23+'NFR - Partner 4'!I23+'NFR - Partner 5'!I23+'NFR - Partner 6'!I23+'NFR - Partner 7'!I23+'NFR - Partner 8'!I23+'NFR - Partner 9'!I23+'NFR - Partner 10'!I23</f>
        <v>#REF!</v>
      </c>
      <c r="J23" s="454" t="e">
        <f>'NFR-budsjett'!J23+'NFR - Partner 1'!J23+'NFR - Partner 2'!J23+'NFR - Partner 3'!J23+'NFR - Partner 4'!J23+'NFR - Partner 5'!J23+'NFR - Partner 6'!J23+'NFR - Partner 7'!J23+'NFR - Partner 8'!J23+'NFR - Partner 9'!J23+'NFR - Partner 10'!J23</f>
        <v>#REF!</v>
      </c>
      <c r="K23" s="454" t="e">
        <f>'NFR-budsjett'!K23+'NFR - Partner 1'!K23+'NFR - Partner 2'!K23+'NFR - Partner 3'!K23+'NFR - Partner 4'!K23+'NFR - Partner 5'!K23+'NFR - Partner 6'!K23+'NFR - Partner 7'!K23+'NFR - Partner 8'!K23+'NFR - Partner 9'!K23+'NFR - Partner 10'!K23</f>
        <v>#REF!</v>
      </c>
      <c r="L23" s="454" t="e">
        <f>'NFR-budsjett'!L23+'NFR - Partner 1'!L23+'NFR - Partner 2'!L23+'NFR - Partner 3'!L23+'NFR - Partner 4'!L23+'NFR - Partner 5'!L23+'NFR - Partner 6'!L23+'NFR - Partner 7'!L23+'NFR - Partner 8'!L23+'NFR - Partner 9'!L23+'NFR - Partner 10'!L23</f>
        <v>#REF!</v>
      </c>
      <c r="M23" s="454" t="e">
        <f>'NFR-budsjett'!M23+'NFR - Partner 1'!M23+'NFR - Partner 2'!M23+'NFR - Partner 3'!M23+'NFR - Partner 4'!M23+'NFR - Partner 5'!M23+'NFR - Partner 6'!M23+'NFR - Partner 7'!M23+'NFR - Partner 8'!M23+'NFR - Partner 9'!M23+'NFR - Partner 10'!M23</f>
        <v>#REF!</v>
      </c>
      <c r="N23" s="454" t="e">
        <f>'NFR-budsjett'!N23+'NFR - Partner 1'!P23+'NFR - Partner 2'!P23+'NFR - Partner 3'!P23+'NFR - Partner 4'!P23+'NFR - Partner 5'!P23+'NFR - Partner 6'!P23+'NFR - Partner 7'!P23+'NFR - Partner 8'!P23+'NFR - Partner 9'!P23+'NFR - Partner 10'!P23</f>
        <v>#REF!</v>
      </c>
      <c r="O23" s="454" t="e">
        <f>'NFR-budsjett'!O23+'NFR - Partner 1'!Q23+'NFR - Partner 2'!Q23+'NFR - Partner 3'!Q23+'NFR - Partner 4'!Q23+'NFR - Partner 5'!Q23+'NFR - Partner 6'!Q23+'NFR - Partner 7'!Q23+'NFR - Partner 8'!Q23+'NFR - Partner 9'!Q23+'NFR - Partner 10'!Q23</f>
        <v>#REF!</v>
      </c>
      <c r="P23" s="454" t="e">
        <f>SUM(C23:L23)</f>
        <v>#REF!</v>
      </c>
      <c r="Q23" s="458">
        <f t="shared" ref="Q23:Q26" si="8">IFERROR(P23/$P$27*100,0)</f>
        <v>0</v>
      </c>
    </row>
    <row r="24" spans="2:17" x14ac:dyDescent="0.2">
      <c r="B24" s="2" t="s">
        <v>390</v>
      </c>
      <c r="C24" s="454" t="e">
        <f>'NFR-budsjett'!C24+'NFR - Partner 1'!C24+'NFR - Partner 2'!C24+'NFR - Partner 3'!C24+'NFR - Partner 4'!C24+'NFR - Partner 5'!C24+'NFR - Partner 6'!C24+'NFR - Partner 7'!C24+'NFR - Partner 8'!C24+'NFR - Partner 9'!C24+'NFR - Partner 10'!C24</f>
        <v>#REF!</v>
      </c>
      <c r="D24" s="454" t="e">
        <f>'NFR-budsjett'!D24+'NFR - Partner 1'!D24+'NFR - Partner 2'!D24+'NFR - Partner 3'!D24+'NFR - Partner 4'!D24+'NFR - Partner 5'!D24+'NFR - Partner 6'!D24+'NFR - Partner 7'!D24+'NFR - Partner 8'!D24+'NFR - Partner 9'!D24+'NFR - Partner 10'!D24</f>
        <v>#REF!</v>
      </c>
      <c r="E24" s="454" t="e">
        <f>'NFR-budsjett'!E24+'NFR - Partner 1'!E24+'NFR - Partner 2'!E24+'NFR - Partner 3'!E24+'NFR - Partner 4'!E24+'NFR - Partner 5'!E24+'NFR - Partner 6'!E24+'NFR - Partner 7'!E24+'NFR - Partner 8'!E24+'NFR - Partner 9'!E24+'NFR - Partner 10'!E24</f>
        <v>#REF!</v>
      </c>
      <c r="F24" s="454" t="e">
        <f>'NFR-budsjett'!F24+'NFR - Partner 1'!F24+'NFR - Partner 2'!F24+'NFR - Partner 3'!F24+'NFR - Partner 4'!F24+'NFR - Partner 5'!F24+'NFR - Partner 6'!F24+'NFR - Partner 7'!F24+'NFR - Partner 8'!F24+'NFR - Partner 9'!F24+'NFR - Partner 10'!F24</f>
        <v>#REF!</v>
      </c>
      <c r="G24" s="454" t="e">
        <f>'NFR-budsjett'!G24+'NFR - Partner 1'!G24+'NFR - Partner 2'!G24+'NFR - Partner 3'!G24+'NFR - Partner 4'!G24+'NFR - Partner 5'!G24+'NFR - Partner 6'!G24+'NFR - Partner 7'!G24+'NFR - Partner 8'!G24+'NFR - Partner 9'!G24+'NFR - Partner 10'!G24</f>
        <v>#REF!</v>
      </c>
      <c r="H24" s="454" t="e">
        <f>'NFR-budsjett'!H24+'NFR - Partner 1'!H24+'NFR - Partner 2'!H24+'NFR - Partner 3'!H24+'NFR - Partner 4'!H24+'NFR - Partner 5'!H24+'NFR - Partner 6'!H24+'NFR - Partner 7'!H24+'NFR - Partner 8'!H24+'NFR - Partner 9'!H24+'NFR - Partner 10'!H24</f>
        <v>#REF!</v>
      </c>
      <c r="I24" s="454" t="e">
        <f>'NFR-budsjett'!I24+'NFR - Partner 1'!I24+'NFR - Partner 2'!I24+'NFR - Partner 3'!I24+'NFR - Partner 4'!I24+'NFR - Partner 5'!I24+'NFR - Partner 6'!I24+'NFR - Partner 7'!I24+'NFR - Partner 8'!I24+'NFR - Partner 9'!I24+'NFR - Partner 10'!I24</f>
        <v>#REF!</v>
      </c>
      <c r="J24" s="454" t="e">
        <f>'NFR-budsjett'!J24+'NFR - Partner 1'!J24+'NFR - Partner 2'!J24+'NFR - Partner 3'!J24+'NFR - Partner 4'!J24+'NFR - Partner 5'!J24+'NFR - Partner 6'!J24+'NFR - Partner 7'!J24+'NFR - Partner 8'!J24+'NFR - Partner 9'!J24+'NFR - Partner 10'!J24</f>
        <v>#REF!</v>
      </c>
      <c r="K24" s="454" t="e">
        <f>'NFR-budsjett'!K24+'NFR - Partner 1'!K24+'NFR - Partner 2'!K24+'NFR - Partner 3'!K24+'NFR - Partner 4'!K24+'NFR - Partner 5'!K24+'NFR - Partner 6'!K24+'NFR - Partner 7'!K24+'NFR - Partner 8'!K24+'NFR - Partner 9'!K24+'NFR - Partner 10'!K24</f>
        <v>#REF!</v>
      </c>
      <c r="L24" s="454" t="e">
        <f>'NFR-budsjett'!L24+'NFR - Partner 1'!L24+'NFR - Partner 2'!L24+'NFR - Partner 3'!L24+'NFR - Partner 4'!L24+'NFR - Partner 5'!L24+'NFR - Partner 6'!L24+'NFR - Partner 7'!L24+'NFR - Partner 8'!L24+'NFR - Partner 9'!L24+'NFR - Partner 10'!L24</f>
        <v>#REF!</v>
      </c>
      <c r="M24" s="454" t="e">
        <f>'NFR-budsjett'!M24+'NFR - Partner 1'!M24+'NFR - Partner 2'!M24+'NFR - Partner 3'!M24+'NFR - Partner 4'!M24+'NFR - Partner 5'!M24+'NFR - Partner 6'!M24+'NFR - Partner 7'!M24+'NFR - Partner 8'!M24+'NFR - Partner 9'!M24+'NFR - Partner 10'!M24</f>
        <v>#REF!</v>
      </c>
      <c r="N24" s="454" t="e">
        <f>'NFR-budsjett'!N24+'NFR - Partner 1'!P24+'NFR - Partner 2'!P24+'NFR - Partner 3'!P24+'NFR - Partner 4'!P24+'NFR - Partner 5'!P24+'NFR - Partner 6'!P24+'NFR - Partner 7'!P24+'NFR - Partner 8'!P24+'NFR - Partner 9'!P24+'NFR - Partner 10'!P24</f>
        <v>#REF!</v>
      </c>
      <c r="O24" s="454" t="e">
        <f>'NFR-budsjett'!O24+'NFR - Partner 1'!Q24+'NFR - Partner 2'!Q24+'NFR - Partner 3'!Q24+'NFR - Partner 4'!Q24+'NFR - Partner 5'!Q24+'NFR - Partner 6'!Q24+'NFR - Partner 7'!Q24+'NFR - Partner 8'!Q24+'NFR - Partner 9'!Q24+'NFR - Partner 10'!Q24</f>
        <v>#REF!</v>
      </c>
      <c r="P24" s="454" t="e">
        <f>SUM(C24:L24)</f>
        <v>#REF!</v>
      </c>
      <c r="Q24" s="458">
        <f t="shared" si="8"/>
        <v>0</v>
      </c>
    </row>
    <row r="25" spans="2:17" x14ac:dyDescent="0.2">
      <c r="B25" s="2" t="s">
        <v>124</v>
      </c>
      <c r="C25" s="454" t="e">
        <f>'NFR-budsjett'!C25+'NFR - Partner 1'!C25+'NFR - Partner 2'!C25+'NFR - Partner 3'!C25+'NFR - Partner 4'!C25+'NFR - Partner 5'!C25+'NFR - Partner 6'!C25+'NFR - Partner 7'!C25+'NFR - Partner 8'!C25+'NFR - Partner 9'!C25+'NFR - Partner 10'!C25</f>
        <v>#REF!</v>
      </c>
      <c r="D25" s="454" t="e">
        <f>'NFR-budsjett'!D25+'NFR - Partner 1'!D25+'NFR - Partner 2'!D25+'NFR - Partner 3'!D25+'NFR - Partner 4'!D25+'NFR - Partner 5'!D25+'NFR - Partner 6'!D25+'NFR - Partner 7'!D25+'NFR - Partner 8'!D25+'NFR - Partner 9'!D25+'NFR - Partner 10'!D25</f>
        <v>#REF!</v>
      </c>
      <c r="E25" s="454" t="e">
        <f>'NFR-budsjett'!E25+'NFR - Partner 1'!E25+'NFR - Partner 2'!E25+'NFR - Partner 3'!E25+'NFR - Partner 4'!E25+'NFR - Partner 5'!E25+'NFR - Partner 6'!E25+'NFR - Partner 7'!E25+'NFR - Partner 8'!E25+'NFR - Partner 9'!E25+'NFR - Partner 10'!E25</f>
        <v>#REF!</v>
      </c>
      <c r="F25" s="454" t="e">
        <f>'NFR-budsjett'!F25+'NFR - Partner 1'!F25+'NFR - Partner 2'!F25+'NFR - Partner 3'!F25+'NFR - Partner 4'!F25+'NFR - Partner 5'!F25+'NFR - Partner 6'!F25+'NFR - Partner 7'!F25+'NFR - Partner 8'!F25+'NFR - Partner 9'!F25+'NFR - Partner 10'!F25</f>
        <v>#REF!</v>
      </c>
      <c r="G25" s="454" t="e">
        <f>'NFR-budsjett'!G25+'NFR - Partner 1'!G25+'NFR - Partner 2'!G25+'NFR - Partner 3'!G25+'NFR - Partner 4'!G25+'NFR - Partner 5'!G25+'NFR - Partner 6'!G25+'NFR - Partner 7'!G25+'NFR - Partner 8'!G25+'NFR - Partner 9'!G25+'NFR - Partner 10'!G25</f>
        <v>#REF!</v>
      </c>
      <c r="H25" s="454" t="e">
        <f>'NFR-budsjett'!H25+'NFR - Partner 1'!H25+'NFR - Partner 2'!H25+'NFR - Partner 3'!H25+'NFR - Partner 4'!H25+'NFR - Partner 5'!H25+'NFR - Partner 6'!H25+'NFR - Partner 7'!H25+'NFR - Partner 8'!H25+'NFR - Partner 9'!H25+'NFR - Partner 10'!H25</f>
        <v>#REF!</v>
      </c>
      <c r="I25" s="454" t="e">
        <f>'NFR-budsjett'!I25+'NFR - Partner 1'!I25+'NFR - Partner 2'!I25+'NFR - Partner 3'!I25+'NFR - Partner 4'!I25+'NFR - Partner 5'!I25+'NFR - Partner 6'!I25+'NFR - Partner 7'!I25+'NFR - Partner 8'!I25+'NFR - Partner 9'!I25+'NFR - Partner 10'!I25</f>
        <v>#REF!</v>
      </c>
      <c r="J25" s="454" t="e">
        <f>'NFR-budsjett'!J25+'NFR - Partner 1'!J25+'NFR - Partner 2'!J25+'NFR - Partner 3'!J25+'NFR - Partner 4'!J25+'NFR - Partner 5'!J25+'NFR - Partner 6'!J25+'NFR - Partner 7'!J25+'NFR - Partner 8'!J25+'NFR - Partner 9'!J25+'NFR - Partner 10'!J25</f>
        <v>#REF!</v>
      </c>
      <c r="K25" s="454" t="e">
        <f>'NFR-budsjett'!K25+'NFR - Partner 1'!K25+'NFR - Partner 2'!K25+'NFR - Partner 3'!K25+'NFR - Partner 4'!K25+'NFR - Partner 5'!K25+'NFR - Partner 6'!K25+'NFR - Partner 7'!K25+'NFR - Partner 8'!K25+'NFR - Partner 9'!K25+'NFR - Partner 10'!K25</f>
        <v>#REF!</v>
      </c>
      <c r="L25" s="454" t="e">
        <f>'NFR-budsjett'!L25+'NFR - Partner 1'!L25+'NFR - Partner 2'!L25+'NFR - Partner 3'!L25+'NFR - Partner 4'!L25+'NFR - Partner 5'!L25+'NFR - Partner 6'!L25+'NFR - Partner 7'!L25+'NFR - Partner 8'!L25+'NFR - Partner 9'!L25+'NFR - Partner 10'!L25</f>
        <v>#REF!</v>
      </c>
      <c r="M25" s="454" t="e">
        <f>'NFR-budsjett'!M25+'NFR - Partner 1'!M25+'NFR - Partner 2'!M25+'NFR - Partner 3'!M25+'NFR - Partner 4'!M25+'NFR - Partner 5'!M25+'NFR - Partner 6'!M25+'NFR - Partner 7'!M25+'NFR - Partner 8'!M25+'NFR - Partner 9'!M25+'NFR - Partner 10'!M25</f>
        <v>#REF!</v>
      </c>
      <c r="N25" s="454" t="e">
        <f>'NFR-budsjett'!N25+'NFR - Partner 1'!P25+'NFR - Partner 2'!P25+'NFR - Partner 3'!P25+'NFR - Partner 4'!P25+'NFR - Partner 5'!P25+'NFR - Partner 6'!P25+'NFR - Partner 7'!P25+'NFR - Partner 8'!P25+'NFR - Partner 9'!P25+'NFR - Partner 10'!P25</f>
        <v>#REF!</v>
      </c>
      <c r="O25" s="454" t="e">
        <f>'NFR-budsjett'!O25+'NFR - Partner 1'!Q25+'NFR - Partner 2'!Q25+'NFR - Partner 3'!Q25+'NFR - Partner 4'!Q25+'NFR - Partner 5'!Q25+'NFR - Partner 6'!Q25+'NFR - Partner 7'!Q25+'NFR - Partner 8'!Q25+'NFR - Partner 9'!Q25+'NFR - Partner 10'!Q25</f>
        <v>#REF!</v>
      </c>
      <c r="P25" s="454" t="e">
        <f>SUM(C25:L25)</f>
        <v>#REF!</v>
      </c>
      <c r="Q25" s="458">
        <f t="shared" si="8"/>
        <v>0</v>
      </c>
    </row>
    <row r="26" spans="2:17" x14ac:dyDescent="0.2">
      <c r="B26" s="2" t="s">
        <v>391</v>
      </c>
      <c r="C26" s="454" t="e">
        <f>'NFR-budsjett'!C26+'NFR - Partner 1'!C26+'NFR - Partner 2'!C26+'NFR - Partner 3'!C26+'NFR - Partner 4'!C26+'NFR - Partner 5'!C26+'NFR - Partner 6'!C26+'NFR - Partner 7'!C26+'NFR - Partner 8'!C26+'NFR - Partner 9'!C26+'NFR - Partner 10'!C26</f>
        <v>#REF!</v>
      </c>
      <c r="D26" s="454" t="e">
        <f>'NFR-budsjett'!D26+'NFR - Partner 1'!D26+'NFR - Partner 2'!D26+'NFR - Partner 3'!D26+'NFR - Partner 4'!D26+'NFR - Partner 5'!D26+'NFR - Partner 6'!D26+'NFR - Partner 7'!D26+'NFR - Partner 8'!D26+'NFR - Partner 9'!D26+'NFR - Partner 10'!D26</f>
        <v>#REF!</v>
      </c>
      <c r="E26" s="454" t="e">
        <f>'NFR-budsjett'!E26+'NFR - Partner 1'!E26+'NFR - Partner 2'!E26+'NFR - Partner 3'!E26+'NFR - Partner 4'!E26+'NFR - Partner 5'!E26+'NFR - Partner 6'!E26+'NFR - Partner 7'!E26+'NFR - Partner 8'!E26+'NFR - Partner 9'!E26+'NFR - Partner 10'!E26</f>
        <v>#REF!</v>
      </c>
      <c r="F26" s="454" t="e">
        <f>'NFR-budsjett'!F26+'NFR - Partner 1'!F26+'NFR - Partner 2'!F26+'NFR - Partner 3'!F26+'NFR - Partner 4'!F26+'NFR - Partner 5'!F26+'NFR - Partner 6'!F26+'NFR - Partner 7'!F26+'NFR - Partner 8'!F26+'NFR - Partner 9'!F26+'NFR - Partner 10'!F26</f>
        <v>#REF!</v>
      </c>
      <c r="G26" s="454" t="e">
        <f>'NFR-budsjett'!G26+'NFR - Partner 1'!G26+'NFR - Partner 2'!G26+'NFR - Partner 3'!G26+'NFR - Partner 4'!G26+'NFR - Partner 5'!G26+'NFR - Partner 6'!G26+'NFR - Partner 7'!G26+'NFR - Partner 8'!G26+'NFR - Partner 9'!G26+'NFR - Partner 10'!G26</f>
        <v>#REF!</v>
      </c>
      <c r="H26" s="454" t="e">
        <f>'NFR-budsjett'!H26+'NFR - Partner 1'!H26+'NFR - Partner 2'!H26+'NFR - Partner 3'!H26+'NFR - Partner 4'!H26+'NFR - Partner 5'!H26+'NFR - Partner 6'!H26+'NFR - Partner 7'!H26+'NFR - Partner 8'!H26+'NFR - Partner 9'!H26+'NFR - Partner 10'!H26</f>
        <v>#REF!</v>
      </c>
      <c r="I26" s="454" t="e">
        <f>'NFR-budsjett'!I26+'NFR - Partner 1'!I26+'NFR - Partner 2'!I26+'NFR - Partner 3'!I26+'NFR - Partner 4'!I26+'NFR - Partner 5'!I26+'NFR - Partner 6'!I26+'NFR - Partner 7'!I26+'NFR - Partner 8'!I26+'NFR - Partner 9'!I26+'NFR - Partner 10'!I26</f>
        <v>#REF!</v>
      </c>
      <c r="J26" s="454" t="e">
        <f>'NFR-budsjett'!J26+'NFR - Partner 1'!J26+'NFR - Partner 2'!J26+'NFR - Partner 3'!J26+'NFR - Partner 4'!J26+'NFR - Partner 5'!J26+'NFR - Partner 6'!J26+'NFR - Partner 7'!J26+'NFR - Partner 8'!J26+'NFR - Partner 9'!J26+'NFR - Partner 10'!J26</f>
        <v>#REF!</v>
      </c>
      <c r="K26" s="454" t="e">
        <f>'NFR-budsjett'!K26+'NFR - Partner 1'!K26+'NFR - Partner 2'!K26+'NFR - Partner 3'!K26+'NFR - Partner 4'!K26+'NFR - Partner 5'!K26+'NFR - Partner 6'!K26+'NFR - Partner 7'!K26+'NFR - Partner 8'!K26+'NFR - Partner 9'!K26+'NFR - Partner 10'!K26</f>
        <v>#REF!</v>
      </c>
      <c r="L26" s="454" t="e">
        <f>'NFR-budsjett'!L26+'NFR - Partner 1'!L26+'NFR - Partner 2'!L26+'NFR - Partner 3'!L26+'NFR - Partner 4'!L26+'NFR - Partner 5'!L26+'NFR - Partner 6'!L26+'NFR - Partner 7'!L26+'NFR - Partner 8'!L26+'NFR - Partner 9'!L26+'NFR - Partner 10'!L26</f>
        <v>#REF!</v>
      </c>
      <c r="M26" s="454" t="e">
        <f>'NFR-budsjett'!M26+'NFR - Partner 1'!M26+'NFR - Partner 2'!M26+'NFR - Partner 3'!M26+'NFR - Partner 4'!M26+'NFR - Partner 5'!M26+'NFR - Partner 6'!M26+'NFR - Partner 7'!M26+'NFR - Partner 8'!M26+'NFR - Partner 9'!M26+'NFR - Partner 10'!M26</f>
        <v>#REF!</v>
      </c>
      <c r="N26" s="454" t="e">
        <f>'NFR-budsjett'!N26+'NFR - Partner 1'!N26+'NFR - Partner 2'!N26+'NFR - Partner 3'!N26+'NFR - Partner 4'!N26+'NFR - Partner 5'!N26+'NFR - Partner 6'!N26+'NFR - Partner 7'!N26+'NFR - Partner 8'!N26+'NFR - Partner 9'!N26+'NFR - Partner 10'!N26</f>
        <v>#REF!</v>
      </c>
      <c r="O26" s="454" t="e">
        <f>'NFR-budsjett'!O26+'NFR - Partner 1'!O26+'NFR - Partner 2'!O26+'NFR - Partner 3'!O26+'NFR - Partner 4'!O26+'NFR - Partner 5'!O26+'NFR - Partner 6'!O26+'NFR - Partner 7'!O26+'NFR - Partner 8'!O26+'NFR - Partner 9'!O26+'NFR - Partner 10'!O26</f>
        <v>#REF!</v>
      </c>
      <c r="P26" s="454" t="e">
        <f>SUM(C26:O26)</f>
        <v>#REF!</v>
      </c>
      <c r="Q26" s="458">
        <f t="shared" si="8"/>
        <v>0</v>
      </c>
    </row>
    <row r="27" spans="2:17" ht="15" x14ac:dyDescent="0.25">
      <c r="B27" s="12" t="s">
        <v>380</v>
      </c>
      <c r="C27" s="52" t="e">
        <f>SUM(C22:C26)</f>
        <v>#REF!</v>
      </c>
      <c r="D27" s="52" t="e">
        <f t="shared" ref="D27:O27" si="9">SUM(D22:D26)</f>
        <v>#REF!</v>
      </c>
      <c r="E27" s="52" t="e">
        <f t="shared" si="9"/>
        <v>#REF!</v>
      </c>
      <c r="F27" s="52" t="e">
        <f t="shared" si="9"/>
        <v>#REF!</v>
      </c>
      <c r="G27" s="52" t="e">
        <f t="shared" si="9"/>
        <v>#REF!</v>
      </c>
      <c r="H27" s="52" t="e">
        <f t="shared" si="9"/>
        <v>#REF!</v>
      </c>
      <c r="I27" s="52" t="e">
        <f t="shared" si="9"/>
        <v>#REF!</v>
      </c>
      <c r="J27" s="52" t="e">
        <f t="shared" si="9"/>
        <v>#REF!</v>
      </c>
      <c r="K27" s="52" t="e">
        <f t="shared" si="9"/>
        <v>#REF!</v>
      </c>
      <c r="L27" s="52" t="e">
        <f t="shared" si="9"/>
        <v>#REF!</v>
      </c>
      <c r="M27" s="52" t="e">
        <f t="shared" si="9"/>
        <v>#REF!</v>
      </c>
      <c r="N27" s="52" t="e">
        <f t="shared" si="9"/>
        <v>#REF!</v>
      </c>
      <c r="O27" s="52" t="e">
        <f t="shared" si="9"/>
        <v>#REF!</v>
      </c>
      <c r="P27" s="78" t="e">
        <f>SUM(P22:P26)</f>
        <v>#REF!</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10">D4</f>
        <v>2026</v>
      </c>
      <c r="E30" s="49">
        <f t="shared" si="10"/>
        <v>2027</v>
      </c>
      <c r="F30" s="49">
        <f t="shared" si="10"/>
        <v>2028</v>
      </c>
      <c r="G30" s="49">
        <f t="shared" si="10"/>
        <v>2029</v>
      </c>
      <c r="H30" s="49">
        <f t="shared" si="10"/>
        <v>2030</v>
      </c>
      <c r="I30" s="49">
        <f t="shared" si="10"/>
        <v>2031</v>
      </c>
      <c r="J30" s="49">
        <f t="shared" si="10"/>
        <v>2032</v>
      </c>
      <c r="K30" s="49">
        <f t="shared" si="10"/>
        <v>2033</v>
      </c>
      <c r="L30" s="49">
        <f t="shared" si="10"/>
        <v>2034</v>
      </c>
      <c r="M30" s="49">
        <f t="shared" si="10"/>
        <v>2035</v>
      </c>
      <c r="N30" s="49">
        <f t="shared" si="10"/>
        <v>2036</v>
      </c>
      <c r="O30" s="49">
        <f t="shared" si="10"/>
        <v>2037</v>
      </c>
      <c r="P30" s="49" t="s">
        <v>126</v>
      </c>
    </row>
    <row r="31" spans="2:17" x14ac:dyDescent="0.2">
      <c r="B31" s="2" t="s">
        <v>338</v>
      </c>
      <c r="C31" s="460">
        <f>'NFR-budsjett'!C31+'NFR - Partner 1'!C31+'NFR - Partner 2'!C31+'NFR - Partner 3'!C31+'NFR - Partner 4'!C31+'NFR - Partner 5'!C31+'NFR - Partner 6'!C31+'NFR - Partner 7'!C31+'NFR - Partner 8'!C31+'NFR - Partner 9'!C31+'NFR - Partner 10'!C31</f>
        <v>0</v>
      </c>
      <c r="D31" s="460">
        <f>'NFR-budsjett'!D31+'NFR - Partner 1'!D31+'NFR - Partner 2'!D31+'NFR - Partner 3'!D31+'NFR - Partner 4'!D31+'NFR - Partner 5'!D31+'NFR - Partner 6'!D31+'NFR - Partner 7'!D31+'NFR - Partner 8'!D31+'NFR - Partner 9'!D31+'NFR - Partner 10'!D31</f>
        <v>0</v>
      </c>
      <c r="E31" s="460">
        <f>'NFR-budsjett'!E31+'NFR - Partner 1'!E31+'NFR - Partner 2'!E31+'NFR - Partner 3'!E31+'NFR - Partner 4'!E31+'NFR - Partner 5'!E31+'NFR - Partner 6'!E31+'NFR - Partner 7'!E31+'NFR - Partner 8'!E31+'NFR - Partner 9'!E31+'NFR - Partner 10'!E31</f>
        <v>0</v>
      </c>
      <c r="F31" s="460">
        <f>'NFR-budsjett'!F31+'NFR - Partner 1'!F31+'NFR - Partner 2'!F31+'NFR - Partner 3'!F31+'NFR - Partner 4'!F31+'NFR - Partner 5'!F31+'NFR - Partner 6'!F31+'NFR - Partner 7'!F31+'NFR - Partner 8'!F31+'NFR - Partner 9'!F31+'NFR - Partner 10'!F31</f>
        <v>0</v>
      </c>
      <c r="G31" s="460">
        <f>'NFR-budsjett'!G31+'NFR - Partner 1'!G31+'NFR - Partner 2'!G31+'NFR - Partner 3'!G31+'NFR - Partner 4'!G31+'NFR - Partner 5'!G31+'NFR - Partner 6'!G31+'NFR - Partner 7'!G31+'NFR - Partner 8'!G31+'NFR - Partner 9'!G31+'NFR - Partner 10'!G31</f>
        <v>0</v>
      </c>
      <c r="H31" s="460">
        <f>'NFR-budsjett'!H31+'NFR - Partner 1'!H31+'NFR - Partner 2'!H31+'NFR - Partner 3'!H31+'NFR - Partner 4'!H31+'NFR - Partner 5'!H31+'NFR - Partner 6'!H31+'NFR - Partner 7'!H31+'NFR - Partner 8'!H31+'NFR - Partner 9'!H31+'NFR - Partner 10'!H31</f>
        <v>0</v>
      </c>
      <c r="I31" s="460">
        <f>'NFR-budsjett'!I31+'NFR - Partner 1'!I31+'NFR - Partner 2'!I31+'NFR - Partner 3'!I31+'NFR - Partner 4'!I31+'NFR - Partner 5'!I31+'NFR - Partner 6'!I31+'NFR - Partner 7'!I31+'NFR - Partner 8'!I31+'NFR - Partner 9'!I31+'NFR - Partner 10'!I31</f>
        <v>0</v>
      </c>
      <c r="J31" s="460">
        <f>'NFR-budsjett'!J31+'NFR - Partner 1'!J31+'NFR - Partner 2'!J31+'NFR - Partner 3'!J31+'NFR - Partner 4'!J31+'NFR - Partner 5'!J31+'NFR - Partner 6'!J31+'NFR - Partner 7'!J31+'NFR - Partner 8'!J31+'NFR - Partner 9'!J31+'NFR - Partner 10'!J31</f>
        <v>0</v>
      </c>
      <c r="K31" s="460">
        <f>'NFR-budsjett'!K31+'NFR - Partner 1'!K31+'NFR - Partner 2'!K31+'NFR - Partner 3'!K31+'NFR - Partner 4'!K31+'NFR - Partner 5'!K31+'NFR - Partner 6'!K31+'NFR - Partner 7'!K31+'NFR - Partner 8'!K31+'NFR - Partner 9'!K31+'NFR - Partner 10'!K31</f>
        <v>0</v>
      </c>
      <c r="L31" s="460">
        <f>'NFR-budsjett'!L31+'NFR - Partner 1'!L31+'NFR - Partner 2'!L31+'NFR - Partner 3'!L31+'NFR - Partner 4'!L31+'NFR - Partner 5'!L31+'NFR - Partner 6'!L31+'NFR - Partner 7'!L31+'NFR - Partner 8'!L31+'NFR - Partner 9'!L31+'NFR - Partner 10'!L31</f>
        <v>0</v>
      </c>
      <c r="M31" s="460">
        <f>'NFR-budsjett'!M31+'NFR - Partner 1'!M31+'NFR - Partner 2'!M31+'NFR - Partner 3'!M31+'NFR - Partner 4'!M31+'NFR - Partner 5'!M31+'NFR - Partner 6'!M31+'NFR - Partner 7'!M31+'NFR - Partner 8'!M31+'NFR - Partner 9'!M31+'NFR - Partner 10'!M31</f>
        <v>0</v>
      </c>
      <c r="N31" s="460">
        <f>'NFR-budsjett'!N31+'NFR - Partner 1'!N31+'NFR - Partner 2'!N31+'NFR - Partner 3'!N31+'NFR - Partner 4'!N31+'NFR - Partner 5'!N31+'NFR - Partner 6'!N31+'NFR - Partner 7'!N31+'NFR - Partner 8'!N31+'NFR - Partner 9'!N31+'NFR - Partner 10'!N31</f>
        <v>0</v>
      </c>
      <c r="O31" s="460">
        <f>'NFR-budsjett'!O31+'NFR - Partner 1'!O31+'NFR - Partner 2'!O31+'NFR - Partner 3'!O31+'NFR - Partner 4'!O31+'NFR - Partner 5'!O31+'NFR - Partner 6'!O31+'NFR - Partner 7'!O31+'NFR - Partner 8'!O31+'NFR - Partner 9'!O31+'NFR - Partner 10'!O31</f>
        <v>0</v>
      </c>
      <c r="P31" s="454">
        <f>SUM(C31:O31)</f>
        <v>0</v>
      </c>
    </row>
    <row r="32" spans="2:17" x14ac:dyDescent="0.2">
      <c r="B32" s="2" t="s">
        <v>145</v>
      </c>
      <c r="C32" s="460">
        <f>'NFR-budsjett'!C32+'NFR - Partner 1'!C32+'NFR - Partner 2'!C32+'NFR - Partner 3'!C32+'NFR - Partner 4'!C32+'NFR - Partner 5'!C32+'NFR - Partner 6'!C32+'NFR - Partner 7'!C32+'NFR - Partner 8'!C32+'NFR - Partner 9'!C32+'NFR - Partner 10'!C32</f>
        <v>0</v>
      </c>
      <c r="D32" s="460">
        <f>'NFR-budsjett'!D32+'NFR - Partner 1'!D32+'NFR - Partner 2'!D32+'NFR - Partner 3'!D32+'NFR - Partner 4'!D32+'NFR - Partner 5'!D32+'NFR - Partner 6'!D32+'NFR - Partner 7'!D32+'NFR - Partner 8'!D32+'NFR - Partner 9'!D32+'NFR - Partner 10'!D32</f>
        <v>0</v>
      </c>
      <c r="E32" s="460">
        <f>'NFR-budsjett'!E32+'NFR - Partner 1'!E32+'NFR - Partner 2'!E32+'NFR - Partner 3'!E32+'NFR - Partner 4'!E32+'NFR - Partner 5'!E32+'NFR - Partner 6'!E32+'NFR - Partner 7'!E32+'NFR - Partner 8'!E32+'NFR - Partner 9'!E32+'NFR - Partner 10'!E32</f>
        <v>0</v>
      </c>
      <c r="F32" s="460">
        <f>'NFR-budsjett'!F32+'NFR - Partner 1'!F32+'NFR - Partner 2'!F32+'NFR - Partner 3'!F32+'NFR - Partner 4'!F32+'NFR - Partner 5'!F32+'NFR - Partner 6'!F32+'NFR - Partner 7'!F32+'NFR - Partner 8'!F32+'NFR - Partner 9'!F32+'NFR - Partner 10'!F32</f>
        <v>0</v>
      </c>
      <c r="G32" s="460">
        <f>'NFR-budsjett'!G32+'NFR - Partner 1'!G32+'NFR - Partner 2'!G32+'NFR - Partner 3'!G32+'NFR - Partner 4'!G32+'NFR - Partner 5'!G32+'NFR - Partner 6'!G32+'NFR - Partner 7'!G32+'NFR - Partner 8'!G32+'NFR - Partner 9'!G32+'NFR - Partner 10'!G32</f>
        <v>0</v>
      </c>
      <c r="H32" s="460">
        <f>'NFR-budsjett'!H32+'NFR - Partner 1'!H32+'NFR - Partner 2'!H32+'NFR - Partner 3'!H32+'NFR - Partner 4'!H32+'NFR - Partner 5'!H32+'NFR - Partner 6'!H32+'NFR - Partner 7'!H32+'NFR - Partner 8'!H32+'NFR - Partner 9'!H32+'NFR - Partner 10'!H32</f>
        <v>0</v>
      </c>
      <c r="I32" s="460">
        <f>'NFR-budsjett'!I32+'NFR - Partner 1'!I32+'NFR - Partner 2'!I32+'NFR - Partner 3'!I32+'NFR - Partner 4'!I32+'NFR - Partner 5'!I32+'NFR - Partner 6'!I32+'NFR - Partner 7'!I32+'NFR - Partner 8'!I32+'NFR - Partner 9'!I32+'NFR - Partner 10'!I32</f>
        <v>0</v>
      </c>
      <c r="J32" s="460">
        <f>'NFR-budsjett'!J32+'NFR - Partner 1'!J32+'NFR - Partner 2'!J32+'NFR - Partner 3'!J32+'NFR - Partner 4'!J32+'NFR - Partner 5'!J32+'NFR - Partner 6'!J32+'NFR - Partner 7'!J32+'NFR - Partner 8'!J32+'NFR - Partner 9'!J32+'NFR - Partner 10'!J32</f>
        <v>0</v>
      </c>
      <c r="K32" s="460">
        <f>'NFR-budsjett'!K32+'NFR - Partner 1'!K32+'NFR - Partner 2'!K32+'NFR - Partner 3'!K32+'NFR - Partner 4'!K32+'NFR - Partner 5'!K32+'NFR - Partner 6'!K32+'NFR - Partner 7'!K32+'NFR - Partner 8'!K32+'NFR - Partner 9'!K32+'NFR - Partner 10'!K32</f>
        <v>0</v>
      </c>
      <c r="L32" s="460">
        <f>'NFR-budsjett'!L32+'NFR - Partner 1'!L32+'NFR - Partner 2'!L32+'NFR - Partner 3'!L32+'NFR - Partner 4'!L32+'NFR - Partner 5'!L32+'NFR - Partner 6'!L32+'NFR - Partner 7'!L32+'NFR - Partner 8'!L32+'NFR - Partner 9'!L32+'NFR - Partner 10'!L32</f>
        <v>0</v>
      </c>
      <c r="M32" s="460">
        <f>'NFR-budsjett'!M32+'NFR - Partner 1'!M32+'NFR - Partner 2'!M32+'NFR - Partner 3'!M32+'NFR - Partner 4'!M32+'NFR - Partner 5'!M32+'NFR - Partner 6'!M32+'NFR - Partner 7'!M32+'NFR - Partner 8'!M32+'NFR - Partner 9'!M32+'NFR - Partner 10'!M32</f>
        <v>0</v>
      </c>
      <c r="N32" s="460">
        <f>'NFR-budsjett'!N32+'NFR - Partner 1'!N32+'NFR - Partner 2'!N32+'NFR - Partner 3'!N32+'NFR - Partner 4'!N32+'NFR - Partner 5'!N32+'NFR - Partner 6'!N32+'NFR - Partner 7'!N32+'NFR - Partner 8'!N32+'NFR - Partner 9'!N32+'NFR - Partner 10'!N32</f>
        <v>0</v>
      </c>
      <c r="O32" s="460">
        <f>'NFR-budsjett'!O32+'NFR - Partner 1'!O32+'NFR - Partner 2'!O32+'NFR - Partner 3'!O32+'NFR - Partner 4'!O32+'NFR - Partner 5'!O32+'NFR - Partner 6'!O32+'NFR - Partner 7'!O32+'NFR - Partner 8'!O32+'NFR - Partner 9'!O32+'NFR - Partner 10'!O32</f>
        <v>0</v>
      </c>
      <c r="P32" s="454">
        <f t="shared" ref="P32:P37" si="11">SUM(C32:O32)</f>
        <v>0</v>
      </c>
    </row>
    <row r="33" spans="2:16" x14ac:dyDescent="0.2">
      <c r="B33" s="2" t="s">
        <v>393</v>
      </c>
      <c r="C33" s="460">
        <f>'NFR-budsjett'!C33+'NFR - Partner 1'!C33+'NFR - Partner 2'!C33+'NFR - Partner 3'!C33+'NFR - Partner 4'!C33+'NFR - Partner 5'!C33+'NFR - Partner 6'!C33+'NFR - Partner 7'!C33+'NFR - Partner 8'!C33+'NFR - Partner 9'!C33+'NFR - Partner 10'!C33</f>
        <v>0</v>
      </c>
      <c r="D33" s="460">
        <f>'NFR-budsjett'!D33+'NFR - Partner 1'!D33+'NFR - Partner 2'!D33+'NFR - Partner 3'!D33+'NFR - Partner 4'!D33+'NFR - Partner 5'!D33+'NFR - Partner 6'!D33+'NFR - Partner 7'!D33+'NFR - Partner 8'!D33+'NFR - Partner 9'!D33+'NFR - Partner 10'!D33</f>
        <v>0</v>
      </c>
      <c r="E33" s="460">
        <f>'NFR-budsjett'!E33+'NFR - Partner 1'!E33+'NFR - Partner 2'!E33+'NFR - Partner 3'!E33+'NFR - Partner 4'!E33+'NFR - Partner 5'!E33+'NFR - Partner 6'!E33+'NFR - Partner 7'!E33+'NFR - Partner 8'!E33+'NFR - Partner 9'!E33+'NFR - Partner 10'!E33</f>
        <v>0</v>
      </c>
      <c r="F33" s="460">
        <f>'NFR-budsjett'!F33+'NFR - Partner 1'!F33+'NFR - Partner 2'!F33+'NFR - Partner 3'!F33+'NFR - Partner 4'!F33+'NFR - Partner 5'!F33+'NFR - Partner 6'!F33+'NFR - Partner 7'!F33+'NFR - Partner 8'!F33+'NFR - Partner 9'!F33+'NFR - Partner 10'!F33</f>
        <v>0</v>
      </c>
      <c r="G33" s="460">
        <f>'NFR-budsjett'!G33+'NFR - Partner 1'!G33+'NFR - Partner 2'!G33+'NFR - Partner 3'!G33+'NFR - Partner 4'!G33+'NFR - Partner 5'!G33+'NFR - Partner 6'!G33+'NFR - Partner 7'!G33+'NFR - Partner 8'!G33+'NFR - Partner 9'!G33+'NFR - Partner 10'!G33</f>
        <v>0</v>
      </c>
      <c r="H33" s="460">
        <f>'NFR-budsjett'!H33+'NFR - Partner 1'!H33+'NFR - Partner 2'!H33+'NFR - Partner 3'!H33+'NFR - Partner 4'!H33+'NFR - Partner 5'!H33+'NFR - Partner 6'!H33+'NFR - Partner 7'!H33+'NFR - Partner 8'!H33+'NFR - Partner 9'!H33+'NFR - Partner 10'!H33</f>
        <v>0</v>
      </c>
      <c r="I33" s="460">
        <f>'NFR-budsjett'!I33+'NFR - Partner 1'!I33+'NFR - Partner 2'!I33+'NFR - Partner 3'!I33+'NFR - Partner 4'!I33+'NFR - Partner 5'!I33+'NFR - Partner 6'!I33+'NFR - Partner 7'!I33+'NFR - Partner 8'!I33+'NFR - Partner 9'!I33+'NFR - Partner 10'!I33</f>
        <v>0</v>
      </c>
      <c r="J33" s="460">
        <f>'NFR-budsjett'!J33+'NFR - Partner 1'!J33+'NFR - Partner 2'!J33+'NFR - Partner 3'!J33+'NFR - Partner 4'!J33+'NFR - Partner 5'!J33+'NFR - Partner 6'!J33+'NFR - Partner 7'!J33+'NFR - Partner 8'!J33+'NFR - Partner 9'!J33+'NFR - Partner 10'!J33</f>
        <v>0</v>
      </c>
      <c r="K33" s="460">
        <f>'NFR-budsjett'!K33+'NFR - Partner 1'!K33+'NFR - Partner 2'!K33+'NFR - Partner 3'!K33+'NFR - Partner 4'!K33+'NFR - Partner 5'!K33+'NFR - Partner 6'!K33+'NFR - Partner 7'!K33+'NFR - Partner 8'!K33+'NFR - Partner 9'!K33+'NFR - Partner 10'!K33</f>
        <v>0</v>
      </c>
      <c r="L33" s="460">
        <f>'NFR-budsjett'!L33+'NFR - Partner 1'!L33+'NFR - Partner 2'!L33+'NFR - Partner 3'!L33+'NFR - Partner 4'!L33+'NFR - Partner 5'!L33+'NFR - Partner 6'!L33+'NFR - Partner 7'!L33+'NFR - Partner 8'!L33+'NFR - Partner 9'!L33+'NFR - Partner 10'!L33</f>
        <v>0</v>
      </c>
      <c r="M33" s="460">
        <f>'NFR-budsjett'!M33+'NFR - Partner 1'!M33+'NFR - Partner 2'!M33+'NFR - Partner 3'!M33+'NFR - Partner 4'!M33+'NFR - Partner 5'!M33+'NFR - Partner 6'!M33+'NFR - Partner 7'!M33+'NFR - Partner 8'!M33+'NFR - Partner 9'!M33+'NFR - Partner 10'!M33</f>
        <v>0</v>
      </c>
      <c r="N33" s="460">
        <f>'NFR-budsjett'!N33+'NFR - Partner 1'!N33+'NFR - Partner 2'!N33+'NFR - Partner 3'!N33+'NFR - Partner 4'!N33+'NFR - Partner 5'!N33+'NFR - Partner 6'!N33+'NFR - Partner 7'!N33+'NFR - Partner 8'!N33+'NFR - Partner 9'!N33+'NFR - Partner 10'!N33</f>
        <v>0</v>
      </c>
      <c r="O33" s="460">
        <f>'NFR-budsjett'!O33+'NFR - Partner 1'!O33+'NFR - Partner 2'!O33+'NFR - Partner 3'!O33+'NFR - Partner 4'!O33+'NFR - Partner 5'!O33+'NFR - Partner 6'!O33+'NFR - Partner 7'!O33+'NFR - Partner 8'!O33+'NFR - Partner 9'!O33+'NFR - Partner 10'!O33</f>
        <v>0</v>
      </c>
      <c r="P33" s="454">
        <f t="shared" si="11"/>
        <v>0</v>
      </c>
    </row>
    <row r="34" spans="2:16" x14ac:dyDescent="0.2">
      <c r="B34" s="2" t="s">
        <v>394</v>
      </c>
      <c r="C34" s="460">
        <f>'NFR-budsjett'!C34+'NFR - Partner 1'!C34+'NFR - Partner 2'!C34+'NFR - Partner 3'!C34+'NFR - Partner 4'!C34+'NFR - Partner 5'!C34+'NFR - Partner 6'!C34+'NFR - Partner 7'!C34+'NFR - Partner 8'!C34+'NFR - Partner 9'!C34+'NFR - Partner 10'!C34</f>
        <v>0</v>
      </c>
      <c r="D34" s="460">
        <f>'NFR-budsjett'!D34+'NFR - Partner 1'!D34+'NFR - Partner 2'!D34+'NFR - Partner 3'!D34+'NFR - Partner 4'!D34+'NFR - Partner 5'!D34+'NFR - Partner 6'!D34+'NFR - Partner 7'!D34+'NFR - Partner 8'!D34+'NFR - Partner 9'!D34+'NFR - Partner 10'!D34</f>
        <v>0</v>
      </c>
      <c r="E34" s="460">
        <f>'NFR-budsjett'!E34+'NFR - Partner 1'!E34+'NFR - Partner 2'!E34+'NFR - Partner 3'!E34+'NFR - Partner 4'!E34+'NFR - Partner 5'!E34+'NFR - Partner 6'!E34+'NFR - Partner 7'!E34+'NFR - Partner 8'!E34+'NFR - Partner 9'!E34+'NFR - Partner 10'!E34</f>
        <v>0</v>
      </c>
      <c r="F34" s="460">
        <f>'NFR-budsjett'!F34+'NFR - Partner 1'!F34+'NFR - Partner 2'!F34+'NFR - Partner 3'!F34+'NFR - Partner 4'!F34+'NFR - Partner 5'!F34+'NFR - Partner 6'!F34+'NFR - Partner 7'!F34+'NFR - Partner 8'!F34+'NFR - Partner 9'!F34+'NFR - Partner 10'!F34</f>
        <v>0</v>
      </c>
      <c r="G34" s="460">
        <f>'NFR-budsjett'!G34+'NFR - Partner 1'!G34+'NFR - Partner 2'!G34+'NFR - Partner 3'!G34+'NFR - Partner 4'!G34+'NFR - Partner 5'!G34+'NFR - Partner 6'!G34+'NFR - Partner 7'!G34+'NFR - Partner 8'!G34+'NFR - Partner 9'!G34+'NFR - Partner 10'!G34</f>
        <v>0</v>
      </c>
      <c r="H34" s="460">
        <f>'NFR-budsjett'!H34+'NFR - Partner 1'!H34+'NFR - Partner 2'!H34+'NFR - Partner 3'!H34+'NFR - Partner 4'!H34+'NFR - Partner 5'!H34+'NFR - Partner 6'!H34+'NFR - Partner 7'!H34+'NFR - Partner 8'!H34+'NFR - Partner 9'!H34+'NFR - Partner 10'!H34</f>
        <v>0</v>
      </c>
      <c r="I34" s="460">
        <f>'NFR-budsjett'!I34+'NFR - Partner 1'!I34+'NFR - Partner 2'!I34+'NFR - Partner 3'!I34+'NFR - Partner 4'!I34+'NFR - Partner 5'!I34+'NFR - Partner 6'!I34+'NFR - Partner 7'!I34+'NFR - Partner 8'!I34+'NFR - Partner 9'!I34+'NFR - Partner 10'!I34</f>
        <v>0</v>
      </c>
      <c r="J34" s="460">
        <f>'NFR-budsjett'!J34+'NFR - Partner 1'!J34+'NFR - Partner 2'!J34+'NFR - Partner 3'!J34+'NFR - Partner 4'!J34+'NFR - Partner 5'!J34+'NFR - Partner 6'!J34+'NFR - Partner 7'!J34+'NFR - Partner 8'!J34+'NFR - Partner 9'!J34+'NFR - Partner 10'!J34</f>
        <v>0</v>
      </c>
      <c r="K34" s="460">
        <f>'NFR-budsjett'!K34+'NFR - Partner 1'!K34+'NFR - Partner 2'!K34+'NFR - Partner 3'!K34+'NFR - Partner 4'!K34+'NFR - Partner 5'!K34+'NFR - Partner 6'!K34+'NFR - Partner 7'!K34+'NFR - Partner 8'!K34+'NFR - Partner 9'!K34+'NFR - Partner 10'!K34</f>
        <v>0</v>
      </c>
      <c r="L34" s="460">
        <f>'NFR-budsjett'!L34+'NFR - Partner 1'!L34+'NFR - Partner 2'!L34+'NFR - Partner 3'!L34+'NFR - Partner 4'!L34+'NFR - Partner 5'!L34+'NFR - Partner 6'!L34+'NFR - Partner 7'!L34+'NFR - Partner 8'!L34+'NFR - Partner 9'!L34+'NFR - Partner 10'!L34</f>
        <v>0</v>
      </c>
      <c r="M34" s="460">
        <f>'NFR-budsjett'!M34+'NFR - Partner 1'!M34+'NFR - Partner 2'!M34+'NFR - Partner 3'!M34+'NFR - Partner 4'!M34+'NFR - Partner 5'!M34+'NFR - Partner 6'!M34+'NFR - Partner 7'!M34+'NFR - Partner 8'!M34+'NFR - Partner 9'!M34+'NFR - Partner 10'!M34</f>
        <v>0</v>
      </c>
      <c r="N34" s="460">
        <f>'NFR-budsjett'!N34+'NFR - Partner 1'!N34+'NFR - Partner 2'!N34+'NFR - Partner 3'!N34+'NFR - Partner 4'!N34+'NFR - Partner 5'!N34+'NFR - Partner 6'!N34+'NFR - Partner 7'!N34+'NFR - Partner 8'!N34+'NFR - Partner 9'!N34+'NFR - Partner 10'!N34</f>
        <v>0</v>
      </c>
      <c r="O34" s="460">
        <f>'NFR-budsjett'!O34+'NFR - Partner 1'!O34+'NFR - Partner 2'!O34+'NFR - Partner 3'!O34+'NFR - Partner 4'!O34+'NFR - Partner 5'!O34+'NFR - Partner 6'!O34+'NFR - Partner 7'!O34+'NFR - Partner 8'!O34+'NFR - Partner 9'!O34+'NFR - Partner 10'!O34</f>
        <v>0</v>
      </c>
      <c r="P34" s="454">
        <f t="shared" si="11"/>
        <v>0</v>
      </c>
    </row>
    <row r="35" spans="2:16" x14ac:dyDescent="0.2">
      <c r="B35" s="2" t="s">
        <v>395</v>
      </c>
      <c r="C35" s="460">
        <f>'NFR-budsjett'!C35+'NFR - Partner 1'!C35+'NFR - Partner 2'!C35+'NFR - Partner 3'!C35+'NFR - Partner 4'!C35+'NFR - Partner 5'!C35+'NFR - Partner 6'!C35+'NFR - Partner 7'!C35+'NFR - Partner 8'!C35+'NFR - Partner 9'!C35+'NFR - Partner 10'!C35</f>
        <v>0</v>
      </c>
      <c r="D35" s="460">
        <f>'NFR-budsjett'!D35+'NFR - Partner 1'!D35+'NFR - Partner 2'!D35+'NFR - Partner 3'!D35+'NFR - Partner 4'!D35+'NFR - Partner 5'!D35+'NFR - Partner 6'!D35+'NFR - Partner 7'!D35+'NFR - Partner 8'!D35+'NFR - Partner 9'!D35+'NFR - Partner 10'!D35</f>
        <v>0</v>
      </c>
      <c r="E35" s="460">
        <f>'NFR-budsjett'!E35+'NFR - Partner 1'!E35+'NFR - Partner 2'!E35+'NFR - Partner 3'!E35+'NFR - Partner 4'!E35+'NFR - Partner 5'!E35+'NFR - Partner 6'!E35+'NFR - Partner 7'!E35+'NFR - Partner 8'!E35+'NFR - Partner 9'!E35+'NFR - Partner 10'!E35</f>
        <v>0</v>
      </c>
      <c r="F35" s="460">
        <f>'NFR-budsjett'!F35+'NFR - Partner 1'!F35+'NFR - Partner 2'!F35+'NFR - Partner 3'!F35+'NFR - Partner 4'!F35+'NFR - Partner 5'!F35+'NFR - Partner 6'!F35+'NFR - Partner 7'!F35+'NFR - Partner 8'!F35+'NFR - Partner 9'!F35+'NFR - Partner 10'!F35</f>
        <v>0</v>
      </c>
      <c r="G35" s="460">
        <f>'NFR-budsjett'!G35+'NFR - Partner 1'!G35+'NFR - Partner 2'!G35+'NFR - Partner 3'!G35+'NFR - Partner 4'!G35+'NFR - Partner 5'!G35+'NFR - Partner 6'!G35+'NFR - Partner 7'!G35+'NFR - Partner 8'!G35+'NFR - Partner 9'!G35+'NFR - Partner 10'!G35</f>
        <v>0</v>
      </c>
      <c r="H35" s="460">
        <f>'NFR-budsjett'!H35+'NFR - Partner 1'!H35+'NFR - Partner 2'!H35+'NFR - Partner 3'!H35+'NFR - Partner 4'!H35+'NFR - Partner 5'!H35+'NFR - Partner 6'!H35+'NFR - Partner 7'!H35+'NFR - Partner 8'!H35+'NFR - Partner 9'!H35+'NFR - Partner 10'!H35</f>
        <v>0</v>
      </c>
      <c r="I35" s="460">
        <f>'NFR-budsjett'!I35+'NFR - Partner 1'!I35+'NFR - Partner 2'!I35+'NFR - Partner 3'!I35+'NFR - Partner 4'!I35+'NFR - Partner 5'!I35+'NFR - Partner 6'!I35+'NFR - Partner 7'!I35+'NFR - Partner 8'!I35+'NFR - Partner 9'!I35+'NFR - Partner 10'!I35</f>
        <v>0</v>
      </c>
      <c r="J35" s="460">
        <f>'NFR-budsjett'!J35+'NFR - Partner 1'!J35+'NFR - Partner 2'!J35+'NFR - Partner 3'!J35+'NFR - Partner 4'!J35+'NFR - Partner 5'!J35+'NFR - Partner 6'!J35+'NFR - Partner 7'!J35+'NFR - Partner 8'!J35+'NFR - Partner 9'!J35+'NFR - Partner 10'!J35</f>
        <v>0</v>
      </c>
      <c r="K35" s="460">
        <f>'NFR-budsjett'!K35+'NFR - Partner 1'!K35+'NFR - Partner 2'!K35+'NFR - Partner 3'!K35+'NFR - Partner 4'!K35+'NFR - Partner 5'!K35+'NFR - Partner 6'!K35+'NFR - Partner 7'!K35+'NFR - Partner 8'!K35+'NFR - Partner 9'!K35+'NFR - Partner 10'!K35</f>
        <v>0</v>
      </c>
      <c r="L35" s="460">
        <f>'NFR-budsjett'!L35+'NFR - Partner 1'!L35+'NFR - Partner 2'!L35+'NFR - Partner 3'!L35+'NFR - Partner 4'!L35+'NFR - Partner 5'!L35+'NFR - Partner 6'!L35+'NFR - Partner 7'!L35+'NFR - Partner 8'!L35+'NFR - Partner 9'!L35+'NFR - Partner 10'!L35</f>
        <v>0</v>
      </c>
      <c r="M35" s="460">
        <f>'NFR-budsjett'!M35+'NFR - Partner 1'!M35+'NFR - Partner 2'!M35+'NFR - Partner 3'!M35+'NFR - Partner 4'!M35+'NFR - Partner 5'!M35+'NFR - Partner 6'!M35+'NFR - Partner 7'!M35+'NFR - Partner 8'!M35+'NFR - Partner 9'!M35+'NFR - Partner 10'!M35</f>
        <v>0</v>
      </c>
      <c r="N35" s="460">
        <f>'NFR-budsjett'!N35+'NFR - Partner 1'!N35+'NFR - Partner 2'!N35+'NFR - Partner 3'!N35+'NFR - Partner 4'!N35+'NFR - Partner 5'!N35+'NFR - Partner 6'!N35+'NFR - Partner 7'!N35+'NFR - Partner 8'!N35+'NFR - Partner 9'!N35+'NFR - Partner 10'!N35</f>
        <v>0</v>
      </c>
      <c r="O35" s="460">
        <f>'NFR-budsjett'!O35+'NFR - Partner 1'!O35+'NFR - Partner 2'!O35+'NFR - Partner 3'!O35+'NFR - Partner 4'!O35+'NFR - Partner 5'!O35+'NFR - Partner 6'!O35+'NFR - Partner 7'!O35+'NFR - Partner 8'!O35+'NFR - Partner 9'!O35+'NFR - Partner 10'!O35</f>
        <v>0</v>
      </c>
      <c r="P35" s="454">
        <f t="shared" si="11"/>
        <v>0</v>
      </c>
    </row>
    <row r="36" spans="2:16" x14ac:dyDescent="0.2">
      <c r="B36" s="2" t="s">
        <v>396</v>
      </c>
      <c r="C36" s="460">
        <f>'NFR-budsjett'!C36+'NFR - Partner 1'!C36+'NFR - Partner 2'!C36+'NFR - Partner 3'!C36+'NFR - Partner 4'!C36+'NFR - Partner 5'!C36+'NFR - Partner 6'!C36+'NFR - Partner 7'!C36+'NFR - Partner 8'!C36+'NFR - Partner 9'!C36+'NFR - Partner 10'!C36</f>
        <v>0</v>
      </c>
      <c r="D36" s="460">
        <f>'NFR-budsjett'!D36+'NFR - Partner 1'!D36+'NFR - Partner 2'!D36+'NFR - Partner 3'!D36+'NFR - Partner 4'!D36+'NFR - Partner 5'!D36+'NFR - Partner 6'!D36+'NFR - Partner 7'!D36+'NFR - Partner 8'!D36+'NFR - Partner 9'!D36+'NFR - Partner 10'!D36</f>
        <v>0</v>
      </c>
      <c r="E36" s="460">
        <f>'NFR-budsjett'!E36+'NFR - Partner 1'!E36+'NFR - Partner 2'!E36+'NFR - Partner 3'!E36+'NFR - Partner 4'!E36+'NFR - Partner 5'!E36+'NFR - Partner 6'!E36+'NFR - Partner 7'!E36+'NFR - Partner 8'!E36+'NFR - Partner 9'!E36+'NFR - Partner 10'!E36</f>
        <v>0</v>
      </c>
      <c r="F36" s="460">
        <f>'NFR-budsjett'!F36+'NFR - Partner 1'!F36+'NFR - Partner 2'!F36+'NFR - Partner 3'!F36+'NFR - Partner 4'!F36+'NFR - Partner 5'!F36+'NFR - Partner 6'!F36+'NFR - Partner 7'!F36+'NFR - Partner 8'!F36+'NFR - Partner 9'!F36+'NFR - Partner 10'!F36</f>
        <v>0</v>
      </c>
      <c r="G36" s="460">
        <f>'NFR-budsjett'!G36+'NFR - Partner 1'!G36+'NFR - Partner 2'!G36+'NFR - Partner 3'!G36+'NFR - Partner 4'!G36+'NFR - Partner 5'!G36+'NFR - Partner 6'!G36+'NFR - Partner 7'!G36+'NFR - Partner 8'!G36+'NFR - Partner 9'!G36+'NFR - Partner 10'!G36</f>
        <v>0</v>
      </c>
      <c r="H36" s="460">
        <f>'NFR-budsjett'!H36+'NFR - Partner 1'!H36+'NFR - Partner 2'!H36+'NFR - Partner 3'!H36+'NFR - Partner 4'!H36+'NFR - Partner 5'!H36+'NFR - Partner 6'!H36+'NFR - Partner 7'!H36+'NFR - Partner 8'!H36+'NFR - Partner 9'!H36+'NFR - Partner 10'!H36</f>
        <v>0</v>
      </c>
      <c r="I36" s="460">
        <f>'NFR-budsjett'!I36+'NFR - Partner 1'!I36+'NFR - Partner 2'!I36+'NFR - Partner 3'!I36+'NFR - Partner 4'!I36+'NFR - Partner 5'!I36+'NFR - Partner 6'!I36+'NFR - Partner 7'!I36+'NFR - Partner 8'!I36+'NFR - Partner 9'!I36+'NFR - Partner 10'!I36</f>
        <v>0</v>
      </c>
      <c r="J36" s="460">
        <f>'NFR-budsjett'!J36+'NFR - Partner 1'!J36+'NFR - Partner 2'!J36+'NFR - Partner 3'!J36+'NFR - Partner 4'!J36+'NFR - Partner 5'!J36+'NFR - Partner 6'!J36+'NFR - Partner 7'!J36+'NFR - Partner 8'!J36+'NFR - Partner 9'!J36+'NFR - Partner 10'!J36</f>
        <v>0</v>
      </c>
      <c r="K36" s="460">
        <f>'NFR-budsjett'!K36+'NFR - Partner 1'!K36+'NFR - Partner 2'!K36+'NFR - Partner 3'!K36+'NFR - Partner 4'!K36+'NFR - Partner 5'!K36+'NFR - Partner 6'!K36+'NFR - Partner 7'!K36+'NFR - Partner 8'!K36+'NFR - Partner 9'!K36+'NFR - Partner 10'!K36</f>
        <v>0</v>
      </c>
      <c r="L36" s="460">
        <f>'NFR-budsjett'!L36+'NFR - Partner 1'!L36+'NFR - Partner 2'!L36+'NFR - Partner 3'!L36+'NFR - Partner 4'!L36+'NFR - Partner 5'!L36+'NFR - Partner 6'!L36+'NFR - Partner 7'!L36+'NFR - Partner 8'!L36+'NFR - Partner 9'!L36+'NFR - Partner 10'!L36</f>
        <v>0</v>
      </c>
      <c r="M36" s="460">
        <f>'NFR-budsjett'!M36+'NFR - Partner 1'!M36+'NFR - Partner 2'!M36+'NFR - Partner 3'!M36+'NFR - Partner 4'!M36+'NFR - Partner 5'!M36+'NFR - Partner 6'!M36+'NFR - Partner 7'!M36+'NFR - Partner 8'!M36+'NFR - Partner 9'!M36+'NFR - Partner 10'!M36</f>
        <v>0</v>
      </c>
      <c r="N36" s="460">
        <f>'NFR-budsjett'!N36+'NFR - Partner 1'!N36+'NFR - Partner 2'!N36+'NFR - Partner 3'!N36+'NFR - Partner 4'!N36+'NFR - Partner 5'!N36+'NFR - Partner 6'!N36+'NFR - Partner 7'!N36+'NFR - Partner 8'!N36+'NFR - Partner 9'!N36+'NFR - Partner 10'!N36</f>
        <v>0</v>
      </c>
      <c r="O36" s="460">
        <f>'NFR-budsjett'!O36+'NFR - Partner 1'!O36+'NFR - Partner 2'!O36+'NFR - Partner 3'!O36+'NFR - Partner 4'!O36+'NFR - Partner 5'!O36+'NFR - Partner 6'!O36+'NFR - Partner 7'!O36+'NFR - Partner 8'!O36+'NFR - Partner 9'!O36+'NFR - Partner 10'!O36</f>
        <v>0</v>
      </c>
      <c r="P36" s="454">
        <f t="shared" si="11"/>
        <v>0</v>
      </c>
    </row>
    <row r="37" spans="2:16" x14ac:dyDescent="0.2">
      <c r="B37" s="2" t="s">
        <v>343</v>
      </c>
      <c r="C37" s="460" t="e">
        <f>'NFR-budsjett'!C37+'NFR - Partner 1'!C37+'NFR - Partner 2'!C37+'NFR - Partner 3'!C37+'NFR - Partner 4'!C37+'NFR - Partner 5'!C37+'NFR - Partner 6'!C37+'NFR - Partner 7'!C37+'NFR - Partner 8'!C37+'NFR - Partner 9'!C37+'NFR - Partner 10'!C37</f>
        <v>#REF!</v>
      </c>
      <c r="D37" s="460" t="e">
        <f>'NFR-budsjett'!D37+'NFR - Partner 1'!D37+'NFR - Partner 2'!D37+'NFR - Partner 3'!D37+'NFR - Partner 4'!D37+'NFR - Partner 5'!D37+'NFR - Partner 6'!D37+'NFR - Partner 7'!D37+'NFR - Partner 8'!D37+'NFR - Partner 9'!D37+'NFR - Partner 10'!D37</f>
        <v>#REF!</v>
      </c>
      <c r="E37" s="460" t="e">
        <f>'NFR-budsjett'!E37+'NFR - Partner 1'!E37+'NFR - Partner 2'!E37+'NFR - Partner 3'!E37+'NFR - Partner 4'!E37+'NFR - Partner 5'!E37+'NFR - Partner 6'!E37+'NFR - Partner 7'!E37+'NFR - Partner 8'!E37+'NFR - Partner 9'!E37+'NFR - Partner 10'!E37</f>
        <v>#REF!</v>
      </c>
      <c r="F37" s="460" t="e">
        <f>'NFR-budsjett'!F37+'NFR - Partner 1'!F37+'NFR - Partner 2'!F37+'NFR - Partner 3'!F37+'NFR - Partner 4'!F37+'NFR - Partner 5'!F37+'NFR - Partner 6'!F37+'NFR - Partner 7'!F37+'NFR - Partner 8'!F37+'NFR - Partner 9'!F37+'NFR - Partner 10'!F37</f>
        <v>#REF!</v>
      </c>
      <c r="G37" s="460" t="e">
        <f>'NFR-budsjett'!G37+'NFR - Partner 1'!G37+'NFR - Partner 2'!G37+'NFR - Partner 3'!G37+'NFR - Partner 4'!G37+'NFR - Partner 5'!G37+'NFR - Partner 6'!G37+'NFR - Partner 7'!G37+'NFR - Partner 8'!G37+'NFR - Partner 9'!G37+'NFR - Partner 10'!G37</f>
        <v>#REF!</v>
      </c>
      <c r="H37" s="460" t="e">
        <f>'NFR-budsjett'!H37+'NFR - Partner 1'!H37+'NFR - Partner 2'!H37+'NFR - Partner 3'!H37+'NFR - Partner 4'!H37+'NFR - Partner 5'!H37+'NFR - Partner 6'!H37+'NFR - Partner 7'!H37+'NFR - Partner 8'!H37+'NFR - Partner 9'!H37+'NFR - Partner 10'!H37</f>
        <v>#REF!</v>
      </c>
      <c r="I37" s="460" t="e">
        <f>'NFR-budsjett'!I37+'NFR - Partner 1'!I37+'NFR - Partner 2'!I37+'NFR - Partner 3'!I37+'NFR - Partner 4'!I37+'NFR - Partner 5'!I37+'NFR - Partner 6'!I37+'NFR - Partner 7'!I37+'NFR - Partner 8'!I37+'NFR - Partner 9'!I37+'NFR - Partner 10'!I37</f>
        <v>#REF!</v>
      </c>
      <c r="J37" s="460" t="e">
        <f>'NFR-budsjett'!J37+'NFR - Partner 1'!J37+'NFR - Partner 2'!J37+'NFR - Partner 3'!J37+'NFR - Partner 4'!J37+'NFR - Partner 5'!J37+'NFR - Partner 6'!J37+'NFR - Partner 7'!J37+'NFR - Partner 8'!J37+'NFR - Partner 9'!J37+'NFR - Partner 10'!J37</f>
        <v>#REF!</v>
      </c>
      <c r="K37" s="460" t="e">
        <f>'NFR-budsjett'!K37+'NFR - Partner 1'!K37+'NFR - Partner 2'!K37+'NFR - Partner 3'!K37+'NFR - Partner 4'!K37+'NFR - Partner 5'!K37+'NFR - Partner 6'!K37+'NFR - Partner 7'!K37+'NFR - Partner 8'!K37+'NFR - Partner 9'!K37+'NFR - Partner 10'!K37</f>
        <v>#REF!</v>
      </c>
      <c r="L37" s="460" t="e">
        <f>'NFR-budsjett'!L37+'NFR - Partner 1'!L37+'NFR - Partner 2'!L37+'NFR - Partner 3'!L37+'NFR - Partner 4'!L37+'NFR - Partner 5'!L37+'NFR - Partner 6'!L37+'NFR - Partner 7'!L37+'NFR - Partner 8'!L37+'NFR - Partner 9'!L37+'NFR - Partner 10'!L37</f>
        <v>#REF!</v>
      </c>
      <c r="M37" s="460" t="e">
        <f>'NFR-budsjett'!M37+'NFR - Partner 1'!M37+'NFR - Partner 2'!M37+'NFR - Partner 3'!M37+'NFR - Partner 4'!M37+'NFR - Partner 5'!M37+'NFR - Partner 6'!M37+'NFR - Partner 7'!M37+'NFR - Partner 8'!M37+'NFR - Partner 9'!M37+'NFR - Partner 10'!M37</f>
        <v>#REF!</v>
      </c>
      <c r="N37" s="460" t="e">
        <f>'NFR-budsjett'!N37+'NFR - Partner 1'!N37+'NFR - Partner 2'!N37+'NFR - Partner 3'!N37+'NFR - Partner 4'!N37+'NFR - Partner 5'!N37+'NFR - Partner 6'!N37+'NFR - Partner 7'!N37+'NFR - Partner 8'!N37+'NFR - Partner 9'!N37+'NFR - Partner 10'!N37</f>
        <v>#REF!</v>
      </c>
      <c r="O37" s="460" t="e">
        <f>'NFR-budsjett'!O37+'NFR - Partner 1'!O37+'NFR - Partner 2'!O37+'NFR - Partner 3'!O37+'NFR - Partner 4'!O37+'NFR - Partner 5'!O37+'NFR - Partner 6'!O37+'NFR - Partner 7'!O37+'NFR - Partner 8'!O37+'NFR - Partner 9'!O37+'NFR - Partner 10'!O37</f>
        <v>#REF!</v>
      </c>
      <c r="P37" s="454" t="e">
        <f t="shared" si="11"/>
        <v>#REF!</v>
      </c>
    </row>
    <row r="38" spans="2:16" ht="15" x14ac:dyDescent="0.25">
      <c r="B38" s="12" t="s">
        <v>397</v>
      </c>
      <c r="C38" s="52" t="e">
        <f t="shared" ref="C38:O38" si="12">SUM(C31:C37)</f>
        <v>#REF!</v>
      </c>
      <c r="D38" s="52" t="e">
        <f t="shared" si="12"/>
        <v>#REF!</v>
      </c>
      <c r="E38" s="52" t="e">
        <f t="shared" si="12"/>
        <v>#REF!</v>
      </c>
      <c r="F38" s="52" t="e">
        <f t="shared" si="12"/>
        <v>#REF!</v>
      </c>
      <c r="G38" s="52" t="e">
        <f t="shared" si="12"/>
        <v>#REF!</v>
      </c>
      <c r="H38" s="52" t="e">
        <f t="shared" si="12"/>
        <v>#REF!</v>
      </c>
      <c r="I38" s="52" t="e">
        <f t="shared" si="12"/>
        <v>#REF!</v>
      </c>
      <c r="J38" s="52" t="e">
        <f t="shared" si="12"/>
        <v>#REF!</v>
      </c>
      <c r="K38" s="52" t="e">
        <f t="shared" si="12"/>
        <v>#REF!</v>
      </c>
      <c r="L38" s="52" t="e">
        <f t="shared" si="12"/>
        <v>#REF!</v>
      </c>
      <c r="M38" s="52" t="e">
        <f t="shared" si="12"/>
        <v>#REF!</v>
      </c>
      <c r="N38" s="52" t="e">
        <f t="shared" si="12"/>
        <v>#REF!</v>
      </c>
      <c r="O38" s="52" t="e">
        <f t="shared" si="12"/>
        <v>#REF!</v>
      </c>
      <c r="P38" s="52" t="e">
        <f>SUM(P31:P37)</f>
        <v>#REF!</v>
      </c>
    </row>
    <row r="39" spans="2:16" x14ac:dyDescent="0.2">
      <c r="B39" t="s">
        <v>377</v>
      </c>
      <c r="C39" s="454">
        <f>'NFR-budsjett'!C39+'NFR - Partner 1'!C39+'NFR - Partner 2'!C39+'NFR - Partner 3'!C39+'NFR - Partner 4'!C39+'NFR - Partner 5'!C39+'NFR - Partner 6'!C39+'NFR - Partner 7'!C39+'NFR - Partner 8'!C39+'NFR - Partner 9'!C39+'NFR - Partner 10'!C39</f>
        <v>0</v>
      </c>
      <c r="D39" s="454">
        <f>'NFR-budsjett'!D39+'NFR - Partner 1'!D39+'NFR - Partner 2'!D39+'NFR - Partner 3'!D39+'NFR - Partner 4'!D39+'NFR - Partner 5'!D39+'NFR - Partner 6'!D39+'NFR - Partner 7'!D39+'NFR - Partner 8'!D39+'NFR - Partner 9'!D39+'NFR - Partner 10'!D39</f>
        <v>0</v>
      </c>
      <c r="E39" s="454">
        <f>'NFR-budsjett'!E39+'NFR - Partner 1'!E39+'NFR - Partner 2'!E39+'NFR - Partner 3'!E39+'NFR - Partner 4'!E39+'NFR - Partner 5'!E39+'NFR - Partner 6'!E39+'NFR - Partner 7'!E39+'NFR - Partner 8'!E39+'NFR - Partner 9'!E39+'NFR - Partner 10'!E39</f>
        <v>0</v>
      </c>
      <c r="F39" s="454">
        <f>'NFR-budsjett'!F39+'NFR - Partner 1'!F39+'NFR - Partner 2'!F39+'NFR - Partner 3'!F39+'NFR - Partner 4'!F39+'NFR - Partner 5'!F39+'NFR - Partner 6'!F39+'NFR - Partner 7'!F39+'NFR - Partner 8'!F39+'NFR - Partner 9'!F39+'NFR - Partner 10'!F39</f>
        <v>0</v>
      </c>
      <c r="G39" s="454">
        <f>'NFR-budsjett'!G39+'NFR - Partner 1'!G39+'NFR - Partner 2'!G39+'NFR - Partner 3'!G39+'NFR - Partner 4'!G39+'NFR - Partner 5'!G39+'NFR - Partner 6'!G39+'NFR - Partner 7'!G39+'NFR - Partner 8'!G39+'NFR - Partner 9'!G39+'NFR - Partner 10'!G39</f>
        <v>0</v>
      </c>
      <c r="H39" s="454">
        <f>'NFR-budsjett'!H39+'NFR - Partner 1'!H39+'NFR - Partner 2'!H39+'NFR - Partner 3'!H39+'NFR - Partner 4'!H39+'NFR - Partner 5'!H39+'NFR - Partner 6'!H39+'NFR - Partner 7'!H39+'NFR - Partner 8'!H39+'NFR - Partner 9'!H39+'NFR - Partner 10'!H39</f>
        <v>0</v>
      </c>
      <c r="I39" s="454">
        <f>'NFR-budsjett'!I39+'NFR - Partner 1'!I39+'NFR - Partner 2'!I39+'NFR - Partner 3'!I39+'NFR - Partner 4'!I39+'NFR - Partner 5'!I39+'NFR - Partner 6'!I39+'NFR - Partner 7'!I39+'NFR - Partner 8'!I39+'NFR - Partner 9'!I39+'NFR - Partner 10'!I39</f>
        <v>0</v>
      </c>
      <c r="J39" s="454">
        <f>'NFR-budsjett'!J39+'NFR - Partner 1'!J39+'NFR - Partner 2'!J39+'NFR - Partner 3'!J39+'NFR - Partner 4'!J39+'NFR - Partner 5'!J39+'NFR - Partner 6'!J39+'NFR - Partner 7'!J39+'NFR - Partner 8'!J39+'NFR - Partner 9'!J39+'NFR - Partner 10'!J39</f>
        <v>0</v>
      </c>
      <c r="K39" s="454">
        <f>'NFR-budsjett'!K39+'NFR - Partner 1'!K39+'NFR - Partner 2'!K39+'NFR - Partner 3'!K39+'NFR - Partner 4'!K39+'NFR - Partner 5'!K39+'NFR - Partner 6'!K39+'NFR - Partner 7'!K39+'NFR - Partner 8'!K39+'NFR - Partner 9'!K39+'NFR - Partner 10'!K39</f>
        <v>0</v>
      </c>
      <c r="L39" s="454">
        <f>'NFR-budsjett'!L39+'NFR - Partner 1'!L39+'NFR - Partner 2'!L39+'NFR - Partner 3'!L39+'NFR - Partner 4'!L39+'NFR - Partner 5'!L39+'NFR - Partner 6'!L39+'NFR - Partner 7'!L39+'NFR - Partner 8'!L39+'NFR - Partner 9'!L39+'NFR - Partner 10'!L39</f>
        <v>0</v>
      </c>
      <c r="M39" s="454">
        <f>'NFR-budsjett'!M39+'NFR - Partner 1'!M39+'NFR - Partner 2'!M39+'NFR - Partner 3'!M39+'NFR - Partner 4'!M39+'NFR - Partner 5'!M39+'NFR - Partner 6'!M39+'NFR - Partner 7'!M39+'NFR - Partner 8'!M39+'NFR - Partner 9'!M39+'NFR - Partner 10'!M39</f>
        <v>0</v>
      </c>
      <c r="N39" s="454">
        <f>'NFR-budsjett'!N39+'NFR - Partner 1'!N39+'NFR - Partner 2'!N39+'NFR - Partner 3'!N39+'NFR - Partner 4'!N39+'NFR - Partner 5'!N39+'NFR - Partner 6'!N39+'NFR - Partner 7'!N39+'NFR - Partner 8'!N39+'NFR - Partner 9'!N39+'NFR - Partner 10'!N39</f>
        <v>0</v>
      </c>
      <c r="O39" s="454">
        <f>'NFR-budsjett'!O39+'NFR - Partner 1'!O39+'NFR - Partner 2'!O39+'NFR - Partner 3'!O39+'NFR - Partner 4'!O39+'NFR - Partner 5'!O39+'NFR - Partner 6'!O39+'NFR - Partner 7'!O39+'NFR - Partner 8'!O39+'NFR - Partner 9'!O39+'NFR - Partner 10'!O39</f>
        <v>0</v>
      </c>
      <c r="P39" s="454">
        <f>SUM(C39:O39)</f>
        <v>0</v>
      </c>
    </row>
    <row r="40" spans="2:16" x14ac:dyDescent="0.2">
      <c r="B40" t="s">
        <v>378</v>
      </c>
      <c r="C40" s="454">
        <f>'NFR-budsjett'!C40+'NFR - Partner 1'!C40+'NFR - Partner 2'!C40+'NFR - Partner 3'!C40+'NFR - Partner 4'!C40+'NFR - Partner 5'!C40+'NFR - Partner 6'!C40+'NFR - Partner 7'!C40+'NFR - Partner 8'!C40+'NFR - Partner 9'!C40+'NFR - Partner 10'!C40</f>
        <v>0</v>
      </c>
      <c r="D40" s="454">
        <f>'NFR-budsjett'!D40+'NFR - Partner 1'!D40+'NFR - Partner 2'!D40+'NFR - Partner 3'!D40+'NFR - Partner 4'!D40+'NFR - Partner 5'!D40+'NFR - Partner 6'!D40+'NFR - Partner 7'!D40+'NFR - Partner 8'!D40+'NFR - Partner 9'!D40+'NFR - Partner 10'!D40</f>
        <v>0</v>
      </c>
      <c r="E40" s="454">
        <f>'NFR-budsjett'!E40+'NFR - Partner 1'!E40+'NFR - Partner 2'!E40+'NFR - Partner 3'!E40+'NFR - Partner 4'!E40+'NFR - Partner 5'!E40+'NFR - Partner 6'!E40+'NFR - Partner 7'!E40+'NFR - Partner 8'!E40+'NFR - Partner 9'!E40+'NFR - Partner 10'!E40</f>
        <v>0</v>
      </c>
      <c r="F40" s="454">
        <f>'NFR-budsjett'!F40+'NFR - Partner 1'!F40+'NFR - Partner 2'!F40+'NFR - Partner 3'!F40+'NFR - Partner 4'!F40+'NFR - Partner 5'!F40+'NFR - Partner 6'!F40+'NFR - Partner 7'!F40+'NFR - Partner 8'!F40+'NFR - Partner 9'!F40+'NFR - Partner 10'!F40</f>
        <v>0</v>
      </c>
      <c r="G40" s="454">
        <f>'NFR-budsjett'!G40+'NFR - Partner 1'!G40+'NFR - Partner 2'!G40+'NFR - Partner 3'!G40+'NFR - Partner 4'!G40+'NFR - Partner 5'!G40+'NFR - Partner 6'!G40+'NFR - Partner 7'!G40+'NFR - Partner 8'!G40+'NFR - Partner 9'!G40+'NFR - Partner 10'!G40</f>
        <v>0</v>
      </c>
      <c r="H40" s="454">
        <f>'NFR-budsjett'!H40+'NFR - Partner 1'!H40+'NFR - Partner 2'!H40+'NFR - Partner 3'!H40+'NFR - Partner 4'!H40+'NFR - Partner 5'!H40+'NFR - Partner 6'!H40+'NFR - Partner 7'!H40+'NFR - Partner 8'!H40+'NFR - Partner 9'!H40+'NFR - Partner 10'!H40</f>
        <v>0</v>
      </c>
      <c r="I40" s="454">
        <f>'NFR-budsjett'!I40+'NFR - Partner 1'!I40+'NFR - Partner 2'!I40+'NFR - Partner 3'!I40+'NFR - Partner 4'!I40+'NFR - Partner 5'!I40+'NFR - Partner 6'!I40+'NFR - Partner 7'!I40+'NFR - Partner 8'!I40+'NFR - Partner 9'!I40+'NFR - Partner 10'!I40</f>
        <v>0</v>
      </c>
      <c r="J40" s="454">
        <f>'NFR-budsjett'!J40+'NFR - Partner 1'!J40+'NFR - Partner 2'!J40+'NFR - Partner 3'!J40+'NFR - Partner 4'!J40+'NFR - Partner 5'!J40+'NFR - Partner 6'!J40+'NFR - Partner 7'!J40+'NFR - Partner 8'!J40+'NFR - Partner 9'!J40+'NFR - Partner 10'!J40</f>
        <v>0</v>
      </c>
      <c r="K40" s="454">
        <f>'NFR-budsjett'!K40+'NFR - Partner 1'!K40+'NFR - Partner 2'!K40+'NFR - Partner 3'!K40+'NFR - Partner 4'!K40+'NFR - Partner 5'!K40+'NFR - Partner 6'!K40+'NFR - Partner 7'!K40+'NFR - Partner 8'!K40+'NFR - Partner 9'!K40+'NFR - Partner 10'!K40</f>
        <v>0</v>
      </c>
      <c r="L40" s="454">
        <f>'NFR-budsjett'!L40+'NFR - Partner 1'!L40+'NFR - Partner 2'!L40+'NFR - Partner 3'!L40+'NFR - Partner 4'!L40+'NFR - Partner 5'!L40+'NFR - Partner 6'!L40+'NFR - Partner 7'!L40+'NFR - Partner 8'!L40+'NFR - Partner 9'!L40+'NFR - Partner 10'!L40</f>
        <v>0</v>
      </c>
      <c r="M40" s="454">
        <f>'NFR-budsjett'!M40+'NFR - Partner 1'!M40+'NFR - Partner 2'!M40+'NFR - Partner 3'!M40+'NFR - Partner 4'!M40+'NFR - Partner 5'!M40+'NFR - Partner 6'!M40+'NFR - Partner 7'!M40+'NFR - Partner 8'!M40+'NFR - Partner 9'!M40+'NFR - Partner 10'!M40</f>
        <v>0</v>
      </c>
      <c r="N40" s="454">
        <f>'NFR-budsjett'!N40+'NFR - Partner 1'!N40+'NFR - Partner 2'!N40+'NFR - Partner 3'!N40+'NFR - Partner 4'!N40+'NFR - Partner 5'!N40+'NFR - Partner 6'!N40+'NFR - Partner 7'!N40+'NFR - Partner 8'!N40+'NFR - Partner 9'!N40+'NFR - Partner 10'!N40</f>
        <v>0</v>
      </c>
      <c r="O40" s="454">
        <f>'NFR-budsjett'!O40+'NFR - Partner 1'!O40+'NFR - Partner 2'!O40+'NFR - Partner 3'!O40+'NFR - Partner 4'!O40+'NFR - Partner 5'!O40+'NFR - Partner 6'!O40+'NFR - Partner 7'!O40+'NFR - Partner 8'!O40+'NFR - Partner 9'!O40+'NFR - Partner 10'!O40</f>
        <v>0</v>
      </c>
      <c r="P40" s="454">
        <f t="shared" ref="P40:P41" si="13">SUM(C40:O40)</f>
        <v>0</v>
      </c>
    </row>
    <row r="41" spans="2:16" x14ac:dyDescent="0.2">
      <c r="B41" t="s">
        <v>379</v>
      </c>
      <c r="C41" s="454">
        <f>'NFR-budsjett'!C41+'NFR - Partner 1'!C41+'NFR - Partner 2'!C41+'NFR - Partner 3'!C41+'NFR - Partner 4'!C41+'NFR - Partner 5'!C41+'NFR - Partner 6'!C41+'NFR - Partner 7'!C41+'NFR - Partner 8'!C41+'NFR - Partner 9'!C41+'NFR - Partner 10'!C41</f>
        <v>0</v>
      </c>
      <c r="D41" s="454">
        <f>'NFR-budsjett'!D41+'NFR - Partner 1'!D41+'NFR - Partner 2'!D41+'NFR - Partner 3'!D41+'NFR - Partner 4'!D41+'NFR - Partner 5'!D41+'NFR - Partner 6'!D41+'NFR - Partner 7'!D41+'NFR - Partner 8'!D41+'NFR - Partner 9'!D41+'NFR - Partner 10'!D41</f>
        <v>0</v>
      </c>
      <c r="E41" s="454">
        <f>'NFR-budsjett'!E41+'NFR - Partner 1'!E41+'NFR - Partner 2'!E41+'NFR - Partner 3'!E41+'NFR - Partner 4'!E41+'NFR - Partner 5'!E41+'NFR - Partner 6'!E41+'NFR - Partner 7'!E41+'NFR - Partner 8'!E41+'NFR - Partner 9'!E41+'NFR - Partner 10'!E41</f>
        <v>0</v>
      </c>
      <c r="F41" s="454">
        <f>'NFR-budsjett'!F41+'NFR - Partner 1'!F41+'NFR - Partner 2'!F41+'NFR - Partner 3'!F41+'NFR - Partner 4'!F41+'NFR - Partner 5'!F41+'NFR - Partner 6'!F41+'NFR - Partner 7'!F41+'NFR - Partner 8'!F41+'NFR - Partner 9'!F41+'NFR - Partner 10'!F41</f>
        <v>0</v>
      </c>
      <c r="G41" s="454">
        <f>'NFR-budsjett'!G41+'NFR - Partner 1'!G41+'NFR - Partner 2'!G41+'NFR - Partner 3'!G41+'NFR - Partner 4'!G41+'NFR - Partner 5'!G41+'NFR - Partner 6'!G41+'NFR - Partner 7'!G41+'NFR - Partner 8'!G41+'NFR - Partner 9'!G41+'NFR - Partner 10'!G41</f>
        <v>0</v>
      </c>
      <c r="H41" s="454">
        <f>'NFR-budsjett'!H41+'NFR - Partner 1'!H41+'NFR - Partner 2'!H41+'NFR - Partner 3'!H41+'NFR - Partner 4'!H41+'NFR - Partner 5'!H41+'NFR - Partner 6'!H41+'NFR - Partner 7'!H41+'NFR - Partner 8'!H41+'NFR - Partner 9'!H41+'NFR - Partner 10'!H41</f>
        <v>0</v>
      </c>
      <c r="I41" s="454">
        <f>'NFR-budsjett'!I41+'NFR - Partner 1'!I41+'NFR - Partner 2'!I41+'NFR - Partner 3'!I41+'NFR - Partner 4'!I41+'NFR - Partner 5'!I41+'NFR - Partner 6'!I41+'NFR - Partner 7'!I41+'NFR - Partner 8'!I41+'NFR - Partner 9'!I41+'NFR - Partner 10'!I41</f>
        <v>0</v>
      </c>
      <c r="J41" s="454">
        <f>'NFR-budsjett'!J41+'NFR - Partner 1'!J41+'NFR - Partner 2'!J41+'NFR - Partner 3'!J41+'NFR - Partner 4'!J41+'NFR - Partner 5'!J41+'NFR - Partner 6'!J41+'NFR - Partner 7'!J41+'NFR - Partner 8'!J41+'NFR - Partner 9'!J41+'NFR - Partner 10'!J41</f>
        <v>0</v>
      </c>
      <c r="K41" s="454">
        <f>'NFR-budsjett'!K41+'NFR - Partner 1'!K41+'NFR - Partner 2'!K41+'NFR - Partner 3'!K41+'NFR - Partner 4'!K41+'NFR - Partner 5'!K41+'NFR - Partner 6'!K41+'NFR - Partner 7'!K41+'NFR - Partner 8'!K41+'NFR - Partner 9'!K41+'NFR - Partner 10'!K41</f>
        <v>0</v>
      </c>
      <c r="L41" s="454">
        <f>'NFR-budsjett'!L41+'NFR - Partner 1'!L41+'NFR - Partner 2'!L41+'NFR - Partner 3'!L41+'NFR - Partner 4'!L41+'NFR - Partner 5'!L41+'NFR - Partner 6'!L41+'NFR - Partner 7'!L41+'NFR - Partner 8'!L41+'NFR - Partner 9'!L41+'NFR - Partner 10'!L41</f>
        <v>0</v>
      </c>
      <c r="M41" s="454">
        <f>'NFR-budsjett'!M41+'NFR - Partner 1'!M41+'NFR - Partner 2'!M41+'NFR - Partner 3'!M41+'NFR - Partner 4'!M41+'NFR - Partner 5'!M41+'NFR - Partner 6'!M41+'NFR - Partner 7'!M41+'NFR - Partner 8'!M41+'NFR - Partner 9'!M41+'NFR - Partner 10'!M41</f>
        <v>0</v>
      </c>
      <c r="N41" s="454">
        <f>'NFR-budsjett'!N41+'NFR - Partner 1'!N41+'NFR - Partner 2'!N41+'NFR - Partner 3'!N41+'NFR - Partner 4'!N41+'NFR - Partner 5'!N41+'NFR - Partner 6'!N41+'NFR - Partner 7'!N41+'NFR - Partner 8'!N41+'NFR - Partner 9'!N41+'NFR - Partner 10'!N41</f>
        <v>0</v>
      </c>
      <c r="O41" s="454">
        <f>'NFR-budsjett'!O41+'NFR - Partner 1'!O41+'NFR - Partner 2'!O41+'NFR - Partner 3'!O41+'NFR - Partner 4'!O41+'NFR - Partner 5'!O41+'NFR - Partner 6'!O41+'NFR - Partner 7'!O41+'NFR - Partner 8'!O41+'NFR - Partner 9'!O41+'NFR - Partner 10'!O41</f>
        <v>0</v>
      </c>
      <c r="P41" s="454">
        <f t="shared" si="13"/>
        <v>0</v>
      </c>
    </row>
    <row r="42" spans="2:16" ht="15" x14ac:dyDescent="0.25">
      <c r="B42" s="12" t="s">
        <v>125</v>
      </c>
      <c r="C42" s="52" t="e">
        <f>SUM(C38:C41)</f>
        <v>#REF!</v>
      </c>
      <c r="D42" s="52" t="e">
        <f t="shared" ref="D42:P42" si="14">SUM(D38:D41)</f>
        <v>#REF!</v>
      </c>
      <c r="E42" s="52" t="e">
        <f t="shared" si="14"/>
        <v>#REF!</v>
      </c>
      <c r="F42" s="52" t="e">
        <f t="shared" si="14"/>
        <v>#REF!</v>
      </c>
      <c r="G42" s="52" t="e">
        <f t="shared" si="14"/>
        <v>#REF!</v>
      </c>
      <c r="H42" s="52" t="e">
        <f t="shared" si="14"/>
        <v>#REF!</v>
      </c>
      <c r="I42" s="52" t="e">
        <f t="shared" si="14"/>
        <v>#REF!</v>
      </c>
      <c r="J42" s="52" t="e">
        <f t="shared" si="14"/>
        <v>#REF!</v>
      </c>
      <c r="K42" s="52" t="e">
        <f t="shared" si="14"/>
        <v>#REF!</v>
      </c>
      <c r="L42" s="52" t="e">
        <f t="shared" si="14"/>
        <v>#REF!</v>
      </c>
      <c r="M42" s="52" t="e">
        <f t="shared" si="14"/>
        <v>#REF!</v>
      </c>
      <c r="N42" s="52" t="e">
        <f t="shared" si="14"/>
        <v>#REF!</v>
      </c>
      <c r="O42" s="52" t="e">
        <f t="shared" si="14"/>
        <v>#REF!</v>
      </c>
      <c r="P42" s="52" t="e">
        <f t="shared" si="14"/>
        <v>#REF!</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gMsl3m/9dvTLbG99kifK1IzhOmX+MxR2iM6Vd5zs+5FhnfHHblSiBBhWNJsarAsveIsJeJAo755UJ6IOl982Tg==" saltValue="9IqpWv7INz0MEOMPodandA==" spinCount="100000" sheet="1" objects="1" scenarios="1"/>
  <pageMargins left="0.7" right="0.7" top="0.75" bottom="0.75" header="0.3" footer="0.3"/>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0070C0"/>
    <pageSetUpPr fitToPage="1"/>
  </sheetPr>
  <dimension ref="B1:N47"/>
  <sheetViews>
    <sheetView showGridLines="0" topLeftCell="A4" zoomScaleNormal="100" workbookViewId="0">
      <selection activeCell="C5" sqref="C5:L5"/>
    </sheetView>
  </sheetViews>
  <sheetFormatPr baseColWidth="10" defaultColWidth="9.140625" defaultRowHeight="12.75" x14ac:dyDescent="0.2"/>
  <cols>
    <col min="1" max="1" width="1.5703125" customWidth="1"/>
    <col min="2" max="2" width="37.140625" customWidth="1"/>
    <col min="3" max="13" width="10.85546875" customWidth="1"/>
    <col min="14" max="14" width="10.140625" customWidth="1"/>
    <col min="15" max="15" width="10.5703125" customWidth="1"/>
  </cols>
  <sheetData>
    <row r="1" spans="2:13" ht="15.75" x14ac:dyDescent="0.25">
      <c r="B1" s="50" t="s">
        <v>375</v>
      </c>
    </row>
    <row r="3" spans="2:13" ht="15" x14ac:dyDescent="0.25">
      <c r="B3" s="43" t="s">
        <v>376</v>
      </c>
    </row>
    <row r="4" spans="2:13"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t="s">
        <v>126</v>
      </c>
    </row>
    <row r="5" spans="2:13" x14ac:dyDescent="0.2">
      <c r="B5" s="2" t="s">
        <v>194</v>
      </c>
      <c r="C5" s="51">
        <f>C38</f>
        <v>0</v>
      </c>
      <c r="D5" s="51">
        <f t="shared" ref="D5:L5" si="0">D38</f>
        <v>0</v>
      </c>
      <c r="E5" s="51">
        <f t="shared" si="0"/>
        <v>0</v>
      </c>
      <c r="F5" s="51">
        <f t="shared" si="0"/>
        <v>0</v>
      </c>
      <c r="G5" s="51">
        <f t="shared" si="0"/>
        <v>0</v>
      </c>
      <c r="H5" s="51">
        <f t="shared" si="0"/>
        <v>0</v>
      </c>
      <c r="I5" s="51">
        <f t="shared" si="0"/>
        <v>0</v>
      </c>
      <c r="J5" s="51">
        <f t="shared" si="0"/>
        <v>0</v>
      </c>
      <c r="K5" s="51">
        <f t="shared" si="0"/>
        <v>0</v>
      </c>
      <c r="L5" s="51">
        <f t="shared" si="0"/>
        <v>0</v>
      </c>
      <c r="M5" s="51">
        <f>SUM(C5:L5)</f>
        <v>0</v>
      </c>
    </row>
    <row r="6" spans="2:13" x14ac:dyDescent="0.2">
      <c r="B6" s="2" t="s">
        <v>377</v>
      </c>
      <c r="C6" s="51">
        <f>SUMIF(Budsjett_FL!$B$4:$B$179,"Innkjøp av FoU-tjenester",Budsjett_FL!K4:K179)</f>
        <v>0</v>
      </c>
      <c r="D6" s="51">
        <f>SUMIF(Budsjett_FL!$B$4:$B$179,"Innkjøp av FoU-tjenester",Budsjett_FL!L4:L179)</f>
        <v>0</v>
      </c>
      <c r="E6" s="51">
        <f>SUMIF(Budsjett_FL!$B$4:$B$179,"Innkjøp av FoU-tjenester",Budsjett_FL!M4:M179)</f>
        <v>0</v>
      </c>
      <c r="F6" s="51">
        <f>SUMIF(Budsjett_FL!$B$4:$B$179,"Innkjøp av FoU-tjenester",Budsjett_FL!N4:N179)</f>
        <v>0</v>
      </c>
      <c r="G6" s="51">
        <f>SUMIF(Budsjett_FL!$B$4:$B$179,"Innkjøp av FoU-tjenester",Budsjett_FL!O4:O179)</f>
        <v>0</v>
      </c>
      <c r="H6" s="51">
        <f>SUMIF(Budsjett_FL!$B$4:$B$179,"Innkjøp av FoU-tjenester",Budsjett_FL!P4:P179)</f>
        <v>0</v>
      </c>
      <c r="I6" s="51">
        <f>SUMIF(Budsjett_FL!$B$4:$B$179,"Innkjøp av FoU-tjenester",Budsjett_FL!Q4:Q179)</f>
        <v>0</v>
      </c>
      <c r="J6" s="51">
        <f>SUMIF(Budsjett_FL!$B$4:$B$179,"Innkjøp av FoU-tjenester",Budsjett_FL!R4:R179)</f>
        <v>0</v>
      </c>
      <c r="K6" s="51">
        <f>SUMIF(Budsjett_FL!$B$4:$B$179,"Innkjøp av FoU-tjenester",Budsjett_FL!S4:S179)</f>
        <v>0</v>
      </c>
      <c r="L6" s="51">
        <f>SUMIF(Budsjett_FL!$B$4:$B$179,"Innkjøp av FoU-tjenester",Budsjett_FL!T4:T179)</f>
        <v>0</v>
      </c>
      <c r="M6" s="51">
        <f>SUM(C6:L6)</f>
        <v>0</v>
      </c>
    </row>
    <row r="7" spans="2:13" x14ac:dyDescent="0.2">
      <c r="B7" s="2" t="s">
        <v>378</v>
      </c>
      <c r="C7" s="51">
        <f>Budsjett_FL!K60+Budsjett_FL!K61</f>
        <v>0</v>
      </c>
      <c r="D7" s="51">
        <f>Budsjett_FL!L60+Budsjett_FL!L61</f>
        <v>0</v>
      </c>
      <c r="E7" s="51">
        <f>Budsjett_FL!M60+Budsjett_FL!M61</f>
        <v>0</v>
      </c>
      <c r="F7" s="51">
        <f>Budsjett_FL!N60+Budsjett_FL!N61</f>
        <v>0</v>
      </c>
      <c r="G7" s="51">
        <f>Budsjett_FL!O60+Budsjett_FL!O61</f>
        <v>0</v>
      </c>
      <c r="H7" s="51">
        <f>Budsjett_FL!P60+Budsjett_FL!P61</f>
        <v>0</v>
      </c>
      <c r="I7" s="51">
        <f>Budsjett_FL!Q60+Budsjett_FL!Q61</f>
        <v>0</v>
      </c>
      <c r="J7" s="51">
        <f>Budsjett_FL!R60+Budsjett_FL!R61</f>
        <v>0</v>
      </c>
      <c r="K7" s="51">
        <f>Budsjett_FL!S60+Budsjett_FL!S61</f>
        <v>0</v>
      </c>
      <c r="L7" s="51">
        <f>Budsjett_FL!T60+Budsjett_FL!T61</f>
        <v>0</v>
      </c>
      <c r="M7" s="51">
        <f>SUM(C7:L7)</f>
        <v>0</v>
      </c>
    </row>
    <row r="8" spans="2:13" x14ac:dyDescent="0.2">
      <c r="B8" s="2" t="s">
        <v>379</v>
      </c>
      <c r="C8" s="51">
        <f>SUMIF(Budsjett_FL!$B$4:$B$179,"Lab./feltundersøkelser",Budsjett_FL!K4:K179)+SUMIF(Budsjett_FL!$B$4:$B$179,"Reiser/konferanser/mv.",Budsjett_FL!K4:K179)+SUMIF(Budsjett_FL!$B$4:$B$179,"Andre driftskostnader",Budsjett_FL!K4:K179)+Budsjett_FL!AR52+Budsjett_FL!K62</f>
        <v>0</v>
      </c>
      <c r="D8" s="51">
        <f>SUMIF(Budsjett_FL!$B$4:$B$179,"Lab./feltundersøkelser",Budsjett_FL!L4:L179)+SUMIF(Budsjett_FL!$B$4:$B$179,"Reiser/konferanser/mv.",Budsjett_FL!L4:L179)+SUMIF(Budsjett_FL!$B$4:$B$179,"Andre driftskostnader",Budsjett_FL!L4:L179)+Budsjett_FL!AS52+Budsjett_FL!L62</f>
        <v>0</v>
      </c>
      <c r="E8" s="51">
        <f>SUMIF(Budsjett_FL!$B$4:$B$179,"Lab./feltundersøkelser",Budsjett_FL!M4:M179)+SUMIF(Budsjett_FL!$B$4:$B$179,"Reiser/konferanser/mv.",Budsjett_FL!M4:M179)+SUMIF(Budsjett_FL!$B$4:$B$179,"Andre driftskostnader",Budsjett_FL!M4:M179)+Budsjett_FL!AT52+Budsjett_FL!M62</f>
        <v>0</v>
      </c>
      <c r="F8" s="51">
        <f>SUMIF(Budsjett_FL!$B$4:$B$179,"Lab./feltundersøkelser",Budsjett_FL!N4:N179)+SUMIF(Budsjett_FL!$B$4:$B$179,"Reiser/konferanser/mv.",Budsjett_FL!N4:N179)+SUMIF(Budsjett_FL!$B$4:$B$179,"Andre driftskostnader",Budsjett_FL!N4:N179)+Budsjett_FL!AU52+Budsjett_FL!N62</f>
        <v>0</v>
      </c>
      <c r="G8" s="51">
        <f>SUMIF(Budsjett_FL!$B$4:$B$179,"Lab./feltundersøkelser",Budsjett_FL!O4:O179)+SUMIF(Budsjett_FL!$B$4:$B$179,"Reiser/konferanser/mv.",Budsjett_FL!O4:O179)+SUMIF(Budsjett_FL!$B$4:$B$179,"Andre driftskostnader",Budsjett_FL!O4:O179)+Budsjett_FL!AV52+Budsjett_FL!O62</f>
        <v>0</v>
      </c>
      <c r="H8" s="51">
        <f>SUMIF(Budsjett_FL!$B$4:$B$179,"Lab./feltundersøkelser",Budsjett_FL!P4:P179)+SUMIF(Budsjett_FL!$B$4:$B$179,"Reiser/konferanser/mv.",Budsjett_FL!P4:P179)+SUMIF(Budsjett_FL!$B$4:$B$179,"Andre driftskostnader",Budsjett_FL!P4:P179)+Budsjett_FL!AW52+Budsjett_FL!P62</f>
        <v>0</v>
      </c>
      <c r="I8" s="51">
        <f>SUMIF(Budsjett_FL!$B$4:$B$179,"Lab./feltundersøkelser",Budsjett_FL!Q4:Q179)+SUMIF(Budsjett_FL!$B$4:$B$179,"Reiser/konferanser/mv.",Budsjett_FL!Q4:Q179)+SUMIF(Budsjett_FL!$B$4:$B$179,"Andre driftskostnader",Budsjett_FL!Q4:Q179)+Budsjett_FL!AX52+Budsjett_FL!Q62</f>
        <v>0</v>
      </c>
      <c r="J8" s="51">
        <f>SUMIF(Budsjett_FL!$B$4:$B$179,"Lab./feltundersøkelser",Budsjett_FL!R4:R179)+SUMIF(Budsjett_FL!$B$4:$B$179,"Reiser/konferanser/mv.",Budsjett_FL!R4:R179)+SUMIF(Budsjett_FL!$B$4:$B$179,"Andre driftskostnader",Budsjett_FL!R4:R179)+Budsjett_FL!AY52+Budsjett_FL!R62</f>
        <v>0</v>
      </c>
      <c r="K8" s="51">
        <f>SUMIF(Budsjett_FL!$B$4:$B$179,"Lab./feltundersøkelser",Budsjett_FL!S4:S179)+SUMIF(Budsjett_FL!$B$4:$B$179,"Reiser/konferanser/mv.",Budsjett_FL!S4:S179)+SUMIF(Budsjett_FL!$B$4:$B$179,"Andre driftskostnader",Budsjett_FL!S4:S179)+Budsjett_FL!AZ52+Budsjett_FL!S62</f>
        <v>0</v>
      </c>
      <c r="L8" s="51">
        <f>SUMIF(Budsjett_FL!$B$4:$B$179,"Lab./feltundersøkelser",Budsjett_FL!T4:T179)+SUMIF(Budsjett_FL!$B$4:$B$179,"Reiser/konferanser/mv.",Budsjett_FL!T4:T179)+SUMIF(Budsjett_FL!$B$4:$B$179,"Andre driftskostnader",Budsjett_FL!T4:T179)+Budsjett_FL!BA52+Budsjett_FL!T62</f>
        <v>0</v>
      </c>
      <c r="M8" s="51">
        <f>SUM(C8:L8)</f>
        <v>0</v>
      </c>
    </row>
    <row r="9" spans="2:13" ht="15" x14ac:dyDescent="0.25">
      <c r="B9" s="12" t="s">
        <v>380</v>
      </c>
      <c r="C9" s="52">
        <f t="shared" ref="C9:L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SUM(M5:M8)</f>
        <v>0</v>
      </c>
    </row>
    <row r="10" spans="2:13" x14ac:dyDescent="0.2">
      <c r="C10" s="44"/>
      <c r="D10" s="44"/>
      <c r="E10" s="44"/>
      <c r="F10" s="44"/>
      <c r="G10" s="44"/>
      <c r="H10" s="44"/>
      <c r="I10" s="44"/>
      <c r="J10" s="44"/>
      <c r="K10" s="44"/>
      <c r="L10" s="44"/>
      <c r="M10" s="44"/>
    </row>
    <row r="11" spans="2:13" ht="15" x14ac:dyDescent="0.25">
      <c r="B11" s="43" t="s">
        <v>381</v>
      </c>
    </row>
    <row r="12" spans="2:13" x14ac:dyDescent="0.2">
      <c r="B12" s="49"/>
      <c r="C12" s="75">
        <f>C4</f>
        <v>2025</v>
      </c>
      <c r="D12" s="75">
        <f t="shared" ref="D12:L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49" t="s">
        <v>126</v>
      </c>
    </row>
    <row r="13" spans="2:13" x14ac:dyDescent="0.2">
      <c r="B13" s="2" t="s">
        <v>382</v>
      </c>
      <c r="C13" s="363"/>
      <c r="D13" s="363"/>
      <c r="E13" s="363"/>
      <c r="F13" s="363"/>
      <c r="G13" s="363"/>
      <c r="H13" s="363"/>
      <c r="I13" s="363"/>
      <c r="J13" s="363"/>
      <c r="K13" s="363"/>
      <c r="L13" s="363"/>
      <c r="M13" s="51">
        <f>SUM(C13:L13)</f>
        <v>0</v>
      </c>
    </row>
    <row r="14" spans="2:13" x14ac:dyDescent="0.2">
      <c r="B14" s="2" t="s">
        <v>383</v>
      </c>
      <c r="C14" s="77"/>
      <c r="D14" s="77"/>
      <c r="E14" s="77"/>
      <c r="F14" s="77"/>
      <c r="G14" s="77"/>
      <c r="H14" s="77"/>
      <c r="I14" s="77"/>
      <c r="J14" s="77"/>
      <c r="K14" s="77"/>
      <c r="L14" s="77"/>
      <c r="M14" s="51">
        <f>SUM(C14:L14)</f>
        <v>0</v>
      </c>
    </row>
    <row r="15" spans="2:13" x14ac:dyDescent="0.2">
      <c r="B15" s="2" t="s">
        <v>384</v>
      </c>
      <c r="C15" s="51">
        <f>C9-C13-C14-C16-C17</f>
        <v>0</v>
      </c>
      <c r="D15" s="51">
        <f t="shared" ref="D15:L15" si="3">D9-D13-D14-D16-D17</f>
        <v>0</v>
      </c>
      <c r="E15" s="51">
        <f t="shared" si="3"/>
        <v>0</v>
      </c>
      <c r="F15" s="51">
        <f t="shared" si="3"/>
        <v>0</v>
      </c>
      <c r="G15" s="51">
        <f t="shared" si="3"/>
        <v>0</v>
      </c>
      <c r="H15" s="51">
        <f t="shared" si="3"/>
        <v>0</v>
      </c>
      <c r="I15" s="51">
        <f t="shared" si="3"/>
        <v>0</v>
      </c>
      <c r="J15" s="51">
        <f t="shared" si="3"/>
        <v>0</v>
      </c>
      <c r="K15" s="51">
        <f t="shared" si="3"/>
        <v>0</v>
      </c>
      <c r="L15" s="51">
        <f t="shared" si="3"/>
        <v>0</v>
      </c>
      <c r="M15" s="51">
        <f>SUM(C15:L15)</f>
        <v>0</v>
      </c>
    </row>
    <row r="16" spans="2:13" x14ac:dyDescent="0.2">
      <c r="B16" s="2" t="s">
        <v>385</v>
      </c>
      <c r="C16" s="76"/>
      <c r="D16" s="76"/>
      <c r="E16" s="76"/>
      <c r="F16" s="76"/>
      <c r="G16" s="76"/>
      <c r="H16" s="76"/>
      <c r="I16" s="76"/>
      <c r="J16" s="76"/>
      <c r="K16" s="76"/>
      <c r="L16" s="76"/>
      <c r="M16" s="51">
        <f>SUM(C16:L16)</f>
        <v>0</v>
      </c>
    </row>
    <row r="17" spans="2:14" x14ac:dyDescent="0.2">
      <c r="B17" s="2" t="s">
        <v>386</v>
      </c>
      <c r="C17" s="76"/>
      <c r="D17" s="76"/>
      <c r="E17" s="76"/>
      <c r="F17" s="76"/>
      <c r="G17" s="76"/>
      <c r="H17" s="76"/>
      <c r="I17" s="76"/>
      <c r="J17" s="76"/>
      <c r="K17" s="76"/>
      <c r="L17" s="76"/>
      <c r="M17" s="51">
        <f>SUM(C17:L17)</f>
        <v>0</v>
      </c>
    </row>
    <row r="18" spans="2:14" ht="15" x14ac:dyDescent="0.25">
      <c r="B18" s="12" t="s">
        <v>380</v>
      </c>
      <c r="C18" s="52">
        <f>SUM(C13:C17)</f>
        <v>0</v>
      </c>
      <c r="D18" s="52">
        <f t="shared" ref="D18:L18" si="4">SUM(D14:D17)</f>
        <v>0</v>
      </c>
      <c r="E18" s="52">
        <f t="shared" si="4"/>
        <v>0</v>
      </c>
      <c r="F18" s="52">
        <f t="shared" si="4"/>
        <v>0</v>
      </c>
      <c r="G18" s="52">
        <f t="shared" si="4"/>
        <v>0</v>
      </c>
      <c r="H18" s="52">
        <f t="shared" si="4"/>
        <v>0</v>
      </c>
      <c r="I18" s="52">
        <f t="shared" si="4"/>
        <v>0</v>
      </c>
      <c r="J18" s="52">
        <f t="shared" si="4"/>
        <v>0</v>
      </c>
      <c r="K18" s="52">
        <f t="shared" si="4"/>
        <v>0</v>
      </c>
      <c r="L18" s="52">
        <f t="shared" si="4"/>
        <v>0</v>
      </c>
      <c r="M18" s="52">
        <f t="shared" ref="M18" si="5">SUM(M13:M17)</f>
        <v>0</v>
      </c>
    </row>
    <row r="20" spans="2:14" ht="15" x14ac:dyDescent="0.25">
      <c r="B20" s="43" t="s">
        <v>387</v>
      </c>
    </row>
    <row r="21" spans="2:14" x14ac:dyDescent="0.2">
      <c r="B21" s="49"/>
      <c r="C21" s="49">
        <f>C4</f>
        <v>2025</v>
      </c>
      <c r="D21" s="49">
        <f t="shared" ref="D21:L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t="s">
        <v>126</v>
      </c>
      <c r="N21" s="49" t="s">
        <v>388</v>
      </c>
    </row>
    <row r="22" spans="2:14" x14ac:dyDescent="0.2">
      <c r="B22" s="2" t="s">
        <v>389</v>
      </c>
      <c r="C22" s="51">
        <f>C27-C26-C25-C24-C23</f>
        <v>0</v>
      </c>
      <c r="D22" s="51">
        <f t="shared" ref="D22:L22" si="7">D27-D26-D25-D24-D23</f>
        <v>0</v>
      </c>
      <c r="E22" s="51">
        <f t="shared" si="7"/>
        <v>0</v>
      </c>
      <c r="F22" s="51">
        <f t="shared" si="7"/>
        <v>0</v>
      </c>
      <c r="G22" s="51">
        <f t="shared" si="7"/>
        <v>0</v>
      </c>
      <c r="H22" s="51">
        <f t="shared" si="7"/>
        <v>0</v>
      </c>
      <c r="I22" s="51">
        <f t="shared" si="7"/>
        <v>0</v>
      </c>
      <c r="J22" s="51">
        <f t="shared" si="7"/>
        <v>0</v>
      </c>
      <c r="K22" s="51">
        <f t="shared" si="7"/>
        <v>0</v>
      </c>
      <c r="L22" s="51">
        <f t="shared" si="7"/>
        <v>0</v>
      </c>
      <c r="M22" s="51">
        <f>SUM(C22:L22)</f>
        <v>0</v>
      </c>
      <c r="N22" s="48">
        <f>IFERROR(M22/$M$27*100,0)</f>
        <v>0</v>
      </c>
    </row>
    <row r="23" spans="2:14" x14ac:dyDescent="0.2">
      <c r="B23" s="2" t="s">
        <v>122</v>
      </c>
      <c r="C23" s="51">
        <f>-IF(Registrering!$B$28="Fast beløp",Budsjett_FL!K66,Budsjett_FL!EA74)</f>
        <v>0</v>
      </c>
      <c r="D23" s="51">
        <f>-IF(Registrering!$B$28="Fast beløp",Budsjett_FL!L66,Budsjett_FL!EB74)</f>
        <v>0</v>
      </c>
      <c r="E23" s="51">
        <f>-IF(Registrering!$B$28="Fast beløp",Budsjett_FL!M66,Budsjett_FL!EC74)</f>
        <v>0</v>
      </c>
      <c r="F23" s="51">
        <f>-IF(Registrering!$B$28="Fast beløp",Budsjett_FL!N66,Budsjett_FL!ED74)</f>
        <v>0</v>
      </c>
      <c r="G23" s="51">
        <f>-IF(Registrering!$B$28="Fast beløp",Budsjett_FL!O66,Budsjett_FL!EE74)</f>
        <v>0</v>
      </c>
      <c r="H23" s="51">
        <f>-IF(Registrering!$B$28="Fast beløp",Budsjett_FL!P66,Budsjett_FL!EF74)</f>
        <v>0</v>
      </c>
      <c r="I23" s="51">
        <f>-IF(Registrering!$B$28="Fast beløp",Budsjett_FL!Q66,Budsjett_FL!EG74)</f>
        <v>0</v>
      </c>
      <c r="J23" s="51">
        <f>-IF(Registrering!$B$28="Fast beløp",Budsjett_FL!R66,Budsjett_FL!EH74)</f>
        <v>0</v>
      </c>
      <c r="K23" s="51">
        <f>-IF(Registrering!$B$28="Fast beløp",Budsjett_FL!S66,Budsjett_FL!EI74)</f>
        <v>0</v>
      </c>
      <c r="L23" s="51">
        <f>-IF(Registrering!$B$28="Fast beløp",Budsjett_FL!T66,Budsjett_FL!EJ74)</f>
        <v>0</v>
      </c>
      <c r="M23" s="51">
        <f>SUM(C23:L23)</f>
        <v>0</v>
      </c>
      <c r="N23" s="48">
        <f t="shared" ref="N23:N26" si="8">IFERROR(M23/$M$27*100,0)</f>
        <v>0</v>
      </c>
    </row>
    <row r="24" spans="2:14" x14ac:dyDescent="0.2">
      <c r="B24" s="2" t="s">
        <v>390</v>
      </c>
      <c r="C24" s="51">
        <f>-IF(Registrering!$B$28="Fast beløp",Budsjett_FL!K67,Budsjett_FL!EN74)</f>
        <v>0</v>
      </c>
      <c r="D24" s="51">
        <f>-IF(Registrering!$B$28="Fast beløp",Budsjett_FL!L67,Budsjett_FL!EO74)</f>
        <v>0</v>
      </c>
      <c r="E24" s="51">
        <f>-IF(Registrering!$B$28="Fast beløp",Budsjett_FL!M67,Budsjett_FL!EP74)</f>
        <v>0</v>
      </c>
      <c r="F24" s="51">
        <f>-IF(Registrering!$B$28="Fast beløp",Budsjett_FL!N67,Budsjett_FL!EQ74)</f>
        <v>0</v>
      </c>
      <c r="G24" s="51">
        <f>-IF(Registrering!$B$28="Fast beløp",Budsjett_FL!O67,Budsjett_FL!ER74)</f>
        <v>0</v>
      </c>
      <c r="H24" s="51">
        <f>-IF(Registrering!$B$28="Fast beløp",Budsjett_FL!P67,Budsjett_FL!ES74)</f>
        <v>0</v>
      </c>
      <c r="I24" s="51">
        <f>-IF(Registrering!$B$28="Fast beløp",Budsjett_FL!Q67,Budsjett_FL!ET74)</f>
        <v>0</v>
      </c>
      <c r="J24" s="51">
        <f>-IF(Registrering!$B$28="Fast beløp",Budsjett_FL!R67,Budsjett_FL!EU74)</f>
        <v>0</v>
      </c>
      <c r="K24" s="51">
        <f>-IF(Registrering!$B$28="Fast beløp",Budsjett_FL!S67,Budsjett_FL!EV74)</f>
        <v>0</v>
      </c>
      <c r="L24" s="51">
        <f>-IF(Registrering!$B$28="Fast beløp",Budsjett_FL!T67,Budsjett_FL!EW74)</f>
        <v>0</v>
      </c>
      <c r="M24" s="51">
        <f>SUM(C24:L24)</f>
        <v>0</v>
      </c>
      <c r="N24" s="48">
        <f t="shared" si="8"/>
        <v>0</v>
      </c>
    </row>
    <row r="25" spans="2:14" x14ac:dyDescent="0.2">
      <c r="B25" s="2" t="s">
        <v>124</v>
      </c>
      <c r="C25" s="51">
        <f>-IF(Registrering!$B$28="Fast beløp",Budsjett_FL!K68,Budsjett_FL!DN74)</f>
        <v>0</v>
      </c>
      <c r="D25" s="51">
        <f>-IF(Registrering!$B$28="Fast beløp",Budsjett_FL!L68,Budsjett_FL!DO74)</f>
        <v>0</v>
      </c>
      <c r="E25" s="51">
        <f>-IF(Registrering!$B$28="Fast beløp",Budsjett_FL!M68,Budsjett_FL!DP74)</f>
        <v>0</v>
      </c>
      <c r="F25" s="51">
        <f>-IF(Registrering!$B$28="Fast beløp",Budsjett_FL!N68,Budsjett_FL!DQ74)</f>
        <v>0</v>
      </c>
      <c r="G25" s="51">
        <f>-IF(Registrering!$B$28="Fast beløp",Budsjett_FL!O68,Budsjett_FL!DR74)</f>
        <v>0</v>
      </c>
      <c r="H25" s="51">
        <f>-IF(Registrering!$B$28="Fast beløp",Budsjett_FL!P68,Budsjett_FL!DS74)</f>
        <v>0</v>
      </c>
      <c r="I25" s="51">
        <f>-IF(Registrering!$B$28="Fast beløp",Budsjett_FL!Q68,Budsjett_FL!DT74)</f>
        <v>0</v>
      </c>
      <c r="J25" s="51">
        <f>-IF(Registrering!$B$28="Fast beløp",Budsjett_FL!R68,Budsjett_FL!DU74)</f>
        <v>0</v>
      </c>
      <c r="K25" s="51">
        <f>-IF(Registrering!$B$28="Fast beløp",Budsjett_FL!S68,Budsjett_FL!DV74)</f>
        <v>0</v>
      </c>
      <c r="L25" s="51">
        <f>-IF(Registrering!$B$28="Fast beløp",Budsjett_FL!T68,Budsjett_FL!DW74)</f>
        <v>0</v>
      </c>
      <c r="M25" s="51">
        <f>SUM(C25:L25)</f>
        <v>0</v>
      </c>
      <c r="N25" s="48">
        <f t="shared" si="8"/>
        <v>0</v>
      </c>
    </row>
    <row r="26" spans="2:14" x14ac:dyDescent="0.2">
      <c r="B26" s="2" t="s">
        <v>391</v>
      </c>
      <c r="C26" s="51">
        <f>-IF(Registrering!$B$28="Fast beløp",Budsjett_FL!K69,Budsjett_FL!DA74)-Budsjett_FL!K70</f>
        <v>0</v>
      </c>
      <c r="D26" s="51">
        <f>-IF(Registrering!$B$28="Fast beløp",Budsjett_FL!L69,Budsjett_FL!DB74)-Budsjett_FL!L70</f>
        <v>0</v>
      </c>
      <c r="E26" s="51">
        <f>-IF(Registrering!$B$28="Fast beløp",Budsjett_FL!M69,Budsjett_FL!DC74)-Budsjett_FL!M70</f>
        <v>0</v>
      </c>
      <c r="F26" s="51">
        <f>-IF(Registrering!$B$28="Fast beløp",Budsjett_FL!N69,Budsjett_FL!DD74)-Budsjett_FL!N70</f>
        <v>0</v>
      </c>
      <c r="G26" s="51">
        <f>-IF(Registrering!$B$28="Fast beløp",Budsjett_FL!O69,Budsjett_FL!DE74)-Budsjett_FL!O70</f>
        <v>0</v>
      </c>
      <c r="H26" s="51">
        <f>-IF(Registrering!$B$28="Fast beløp",Budsjett_FL!P69,Budsjett_FL!DF74)-Budsjett_FL!P70</f>
        <v>0</v>
      </c>
      <c r="I26" s="51">
        <f>-IF(Registrering!$B$28="Fast beløp",Budsjett_FL!Q69,Budsjett_FL!DG74)-Budsjett_FL!Q70</f>
        <v>0</v>
      </c>
      <c r="J26" s="51">
        <f>-IF(Registrering!$B$28="Fast beløp",Budsjett_FL!R69,Budsjett_FL!DH74)-Budsjett_FL!R70</f>
        <v>0</v>
      </c>
      <c r="K26" s="51">
        <f>-IF(Registrering!$B$28="Fast beløp",Budsjett_FL!S69,Budsjett_FL!DI74)-Budsjett_FL!S70</f>
        <v>0</v>
      </c>
      <c r="L26" s="51">
        <f>-IF(Registrering!$B$28="Fast beløp",Budsjett_FL!T69,Budsjett_FL!DJ74)-Budsjett_FL!T70</f>
        <v>0</v>
      </c>
      <c r="M26" s="51">
        <f>SUM(C26:L26)</f>
        <v>0</v>
      </c>
      <c r="N26" s="48">
        <f t="shared" si="8"/>
        <v>0</v>
      </c>
    </row>
    <row r="27" spans="2:14" ht="15" x14ac:dyDescent="0.25">
      <c r="B27" s="12" t="s">
        <v>380</v>
      </c>
      <c r="C27" s="52">
        <f>C9</f>
        <v>0</v>
      </c>
      <c r="D27" s="52">
        <f t="shared" ref="D27:L27" si="9">D9</f>
        <v>0</v>
      </c>
      <c r="E27" s="52">
        <f t="shared" si="9"/>
        <v>0</v>
      </c>
      <c r="F27" s="52">
        <f t="shared" si="9"/>
        <v>0</v>
      </c>
      <c r="G27" s="52">
        <f t="shared" si="9"/>
        <v>0</v>
      </c>
      <c r="H27" s="52">
        <f t="shared" si="9"/>
        <v>0</v>
      </c>
      <c r="I27" s="52">
        <f t="shared" si="9"/>
        <v>0</v>
      </c>
      <c r="J27" s="52">
        <f t="shared" si="9"/>
        <v>0</v>
      </c>
      <c r="K27" s="52">
        <f t="shared" si="9"/>
        <v>0</v>
      </c>
      <c r="L27" s="52">
        <f t="shared" si="9"/>
        <v>0</v>
      </c>
      <c r="M27" s="78">
        <f>SUM(M22:M26)</f>
        <v>0</v>
      </c>
      <c r="N27" s="337">
        <f>IFERROR(M27/M27,0)</f>
        <v>0</v>
      </c>
    </row>
    <row r="28" spans="2:14" x14ac:dyDescent="0.2">
      <c r="B28" s="53"/>
      <c r="C28" s="54"/>
      <c r="D28" s="54"/>
      <c r="E28" s="54"/>
      <c r="F28" s="54"/>
      <c r="G28" s="54"/>
      <c r="H28" s="54"/>
      <c r="I28" s="54"/>
      <c r="J28" s="54"/>
      <c r="K28" s="54"/>
      <c r="L28" s="54"/>
      <c r="M28" s="54"/>
    </row>
    <row r="29" spans="2:14" ht="15" x14ac:dyDescent="0.25">
      <c r="B29" s="43" t="s">
        <v>392</v>
      </c>
    </row>
    <row r="30" spans="2:14" x14ac:dyDescent="0.2">
      <c r="B30" s="49"/>
      <c r="C30" s="49">
        <f>C4</f>
        <v>2025</v>
      </c>
      <c r="D30" s="49">
        <f t="shared" ref="D30:L30" si="10">D4</f>
        <v>2026</v>
      </c>
      <c r="E30" s="49">
        <f t="shared" si="10"/>
        <v>2027</v>
      </c>
      <c r="F30" s="49">
        <f t="shared" si="10"/>
        <v>2028</v>
      </c>
      <c r="G30" s="49">
        <f t="shared" si="10"/>
        <v>2029</v>
      </c>
      <c r="H30" s="49">
        <f t="shared" si="10"/>
        <v>2030</v>
      </c>
      <c r="I30" s="49">
        <f t="shared" si="10"/>
        <v>2031</v>
      </c>
      <c r="J30" s="49">
        <f t="shared" si="10"/>
        <v>2032</v>
      </c>
      <c r="K30" s="49">
        <f t="shared" si="10"/>
        <v>2033</v>
      </c>
      <c r="L30" s="49">
        <f t="shared" si="10"/>
        <v>2034</v>
      </c>
      <c r="M30" s="49" t="s">
        <v>126</v>
      </c>
    </row>
    <row r="31" spans="2:14" x14ac:dyDescent="0.2">
      <c r="B31" s="2" t="s">
        <v>338</v>
      </c>
      <c r="C31" s="55">
        <f>-SUMIF(Budsjett_FL!$CZ$48:$CZ$51,Tabeller!$G$77,Budsjett_FL!DA48:DA51)</f>
        <v>0</v>
      </c>
      <c r="D31" s="55">
        <f>-SUMIF(Budsjett_FL!$CZ$48:$CZ$51,Tabeller!$G$77,Budsjett_FL!DB48:DB51)</f>
        <v>0</v>
      </c>
      <c r="E31" s="55">
        <f>-SUMIF(Budsjett_FL!$CZ$48:$CZ$51,Tabeller!$G$77,Budsjett_FL!DC48:DC51)</f>
        <v>0</v>
      </c>
      <c r="F31" s="55">
        <f>-SUMIF(Budsjett_FL!$CZ$48:$CZ$51,Tabeller!$G$77,Budsjett_FL!DD48:DD51)</f>
        <v>0</v>
      </c>
      <c r="G31" s="55">
        <f>-SUMIF(Budsjett_FL!$CZ$48:$CZ$51,Tabeller!$G$77,Budsjett_FL!DE48:DE51)</f>
        <v>0</v>
      </c>
      <c r="H31" s="55">
        <f>-SUMIF(Budsjett_FL!$CZ$48:$CZ$51,Tabeller!$G$77,Budsjett_FL!DF48:DF51)</f>
        <v>0</v>
      </c>
      <c r="I31" s="55">
        <f>-SUMIF(Budsjett_FL!$CZ$48:$CZ$51,Tabeller!$G$77,Budsjett_FL!DG48:DG51)</f>
        <v>0</v>
      </c>
      <c r="J31" s="55">
        <f>-SUMIF(Budsjett_FL!$CZ$48:$CZ$51,Tabeller!$G$77,Budsjett_FL!DH48:DH51)</f>
        <v>0</v>
      </c>
      <c r="K31" s="55">
        <f>-SUMIF(Budsjett_FL!$CZ$48:$CZ$51,Tabeller!$G$77,Budsjett_FL!DI48:DI51)</f>
        <v>0</v>
      </c>
      <c r="L31" s="55">
        <f>-SUMIF(Budsjett_FL!$CZ$48:$CZ$51,Tabeller!$G$77,Budsjett_FL!DJ48:DJ51)</f>
        <v>0</v>
      </c>
      <c r="M31" s="51">
        <f t="shared" ref="M31:M37" si="11">SUM(C31:L31)</f>
        <v>0</v>
      </c>
    </row>
    <row r="32" spans="2:14" x14ac:dyDescent="0.2">
      <c r="B32" s="2" t="s">
        <v>145</v>
      </c>
      <c r="C32" s="55">
        <f>-SUMIF(Budsjett_FL!$CZ$4:$CZ$24,Tabeller!$G$74,Budsjett_FL!DA4:DA24)</f>
        <v>0</v>
      </c>
      <c r="D32" s="55">
        <f>-SUMIF(Budsjett_FL!$CZ$4:$CZ$24,Tabeller!$G$74,Budsjett_FL!DB4:DB24)</f>
        <v>0</v>
      </c>
      <c r="E32" s="55">
        <f>-SUMIF(Budsjett_FL!$CZ$4:$CZ$24,Tabeller!$G$74,Budsjett_FL!DC4:DC24)</f>
        <v>0</v>
      </c>
      <c r="F32" s="55">
        <f>-SUMIF(Budsjett_FL!$CZ$4:$CZ$24,Tabeller!$G$74,Budsjett_FL!DD4:DD24)</f>
        <v>0</v>
      </c>
      <c r="G32" s="55">
        <f>-SUMIF(Budsjett_FL!$CZ$4:$CZ$24,Tabeller!$G$74,Budsjett_FL!DE4:DE24)</f>
        <v>0</v>
      </c>
      <c r="H32" s="55">
        <f>-SUMIF(Budsjett_FL!$CZ$4:$CZ$24,Tabeller!$G$74,Budsjett_FL!DF4:DF24)</f>
        <v>0</v>
      </c>
      <c r="I32" s="55">
        <f>-SUMIF(Budsjett_FL!$CZ$4:$CZ$24,Tabeller!$G$74,Budsjett_FL!DG4:DG24)</f>
        <v>0</v>
      </c>
      <c r="J32" s="55">
        <f>-SUMIF(Budsjett_FL!$CZ$4:$CZ$24,Tabeller!$G$74,Budsjett_FL!DH4:DH24)</f>
        <v>0</v>
      </c>
      <c r="K32" s="55">
        <f>-SUMIF(Budsjett_FL!$CZ$4:$CZ$24,Tabeller!$G$74,Budsjett_FL!DI4:DI24)</f>
        <v>0</v>
      </c>
      <c r="L32" s="55">
        <f>-SUMIF(Budsjett_FL!$CZ$4:$CZ$24,Tabeller!$G$74,Budsjett_FL!DJ4:DJ24)</f>
        <v>0</v>
      </c>
      <c r="M32" s="51">
        <f t="shared" si="11"/>
        <v>0</v>
      </c>
    </row>
    <row r="33" spans="2:13" x14ac:dyDescent="0.2">
      <c r="B33" s="2" t="s">
        <v>393</v>
      </c>
      <c r="C33" s="55">
        <f>-SUMIF(Budsjett_FL!$CZ$4:$CZ$24,Tabeller!$G$73,Budsjett_FL!DA4:DA24)</f>
        <v>0</v>
      </c>
      <c r="D33" s="55">
        <f>-SUMIF(Budsjett_FL!$CZ$4:$CZ$24,Tabeller!$G$73,Budsjett_FL!DB4:DB24)</f>
        <v>0</v>
      </c>
      <c r="E33" s="55">
        <f>-SUMIF(Budsjett_FL!$CZ$4:$CZ$24,Tabeller!$G$73,Budsjett_FL!DC4:DC24)</f>
        <v>0</v>
      </c>
      <c r="F33" s="55">
        <f>-SUMIF(Budsjett_FL!$CZ$4:$CZ$24,Tabeller!$G$73,Budsjett_FL!DD4:DD24)</f>
        <v>0</v>
      </c>
      <c r="G33" s="55">
        <f>-SUMIF(Budsjett_FL!$CZ$4:$CZ$24,Tabeller!$G$73,Budsjett_FL!DE4:DE24)</f>
        <v>0</v>
      </c>
      <c r="H33" s="55">
        <f>-SUMIF(Budsjett_FL!$CZ$4:$CZ$24,Tabeller!$G$73,Budsjett_FL!DF4:DF24)</f>
        <v>0</v>
      </c>
      <c r="I33" s="55">
        <f>-SUMIF(Budsjett_FL!$CZ$4:$CZ$24,Tabeller!$G$73,Budsjett_FL!DG4:DG24)</f>
        <v>0</v>
      </c>
      <c r="J33" s="55">
        <f>-SUMIF(Budsjett_FL!$CZ$4:$CZ$24,Tabeller!$G$73,Budsjett_FL!DH4:DH24)</f>
        <v>0</v>
      </c>
      <c r="K33" s="55">
        <f>-SUMIF(Budsjett_FL!$CZ$4:$CZ$24,Tabeller!$G$73,Budsjett_FL!DI4:DI24)</f>
        <v>0</v>
      </c>
      <c r="L33" s="55">
        <f>-SUMIF(Budsjett_FL!$CZ$4:$CZ$24,Tabeller!$G$73,Budsjett_FL!DJ4:DJ24)</f>
        <v>0</v>
      </c>
      <c r="M33" s="51">
        <f t="shared" si="11"/>
        <v>0</v>
      </c>
    </row>
    <row r="34" spans="2:13" x14ac:dyDescent="0.2">
      <c r="B34" s="2" t="s">
        <v>394</v>
      </c>
      <c r="C34" s="55">
        <f>-SUMIF(Budsjett_FL!$CZ$48:$CZ$51,Tabeller!$G$78,Budsjett_FL!DA48:DA51)-SUMIF(Budsjett_FL!$CZ$48:$CZ$51,Tabeller!$G$79,Budsjett_FL!DA48:DA51)</f>
        <v>0</v>
      </c>
      <c r="D34" s="55">
        <f>-SUMIF(Budsjett_FL!$CZ$48:$CZ$51,Tabeller!$G$78,Budsjett_FL!DB48:DB51)-SUMIF(Budsjett_FL!$CZ$48:$CZ$51,Tabeller!$G$79,Budsjett_FL!DB48:DB51)</f>
        <v>0</v>
      </c>
      <c r="E34" s="55">
        <f>-SUMIF(Budsjett_FL!$CZ$48:$CZ$51,Tabeller!$G$78,Budsjett_FL!DC48:DC51)-SUMIF(Budsjett_FL!$CZ$48:$CZ$51,Tabeller!$G$79,Budsjett_FL!DC48:DC51)</f>
        <v>0</v>
      </c>
      <c r="F34" s="55">
        <f>-SUMIF(Budsjett_FL!$CZ$48:$CZ$51,Tabeller!$G$78,Budsjett_FL!DD48:DD51)-SUMIF(Budsjett_FL!$CZ$48:$CZ$51,Tabeller!$G$79,Budsjett_FL!DD48:DD51)</f>
        <v>0</v>
      </c>
      <c r="G34" s="55">
        <f>-SUMIF(Budsjett_FL!$CZ$48:$CZ$51,Tabeller!$G$78,Budsjett_FL!DE48:DE51)-SUMIF(Budsjett_FL!$CZ$48:$CZ$51,Tabeller!$G$79,Budsjett_FL!DE48:DE51)</f>
        <v>0</v>
      </c>
      <c r="H34" s="55">
        <f>-SUMIF(Budsjett_FL!$CZ$48:$CZ$51,Tabeller!$G$78,Budsjett_FL!DF48:DF51)-SUMIF(Budsjett_FL!$CZ$48:$CZ$51,Tabeller!$G$79,Budsjett_FL!DF48:DF51)</f>
        <v>0</v>
      </c>
      <c r="I34" s="55">
        <f>-SUMIF(Budsjett_FL!$CZ$48:$CZ$51,Tabeller!$G$78,Budsjett_FL!DG48:DG51)-SUMIF(Budsjett_FL!$CZ$48:$CZ$51,Tabeller!$G$79,Budsjett_FL!DG48:DG51)</f>
        <v>0</v>
      </c>
      <c r="J34" s="55">
        <f>-SUMIF(Budsjett_FL!$CZ$48:$CZ$51,Tabeller!$G$78,Budsjett_FL!DH48:DH51)-SUMIF(Budsjett_FL!$CZ$48:$CZ$51,Tabeller!$G$79,Budsjett_FL!DH48:DH51)</f>
        <v>0</v>
      </c>
      <c r="K34" s="55">
        <f>-SUMIF(Budsjett_FL!$CZ$48:$CZ$51,Tabeller!$G$78,Budsjett_FL!DI48:DI51)-SUMIF(Budsjett_FL!$CZ$48:$CZ$51,Tabeller!$G$79,Budsjett_FL!DI48:DI51)</f>
        <v>0</v>
      </c>
      <c r="L34" s="55">
        <f>-SUMIF(Budsjett_FL!$CZ$48:$CZ$51,Tabeller!$G$78,Budsjett_FL!DJ48:DJ51)-SUMIF(Budsjett_FL!$CZ$48:$CZ$51,Tabeller!$G$79,Budsjett_FL!DJ48:DJ51)</f>
        <v>0</v>
      </c>
      <c r="M34" s="51">
        <f t="shared" si="11"/>
        <v>0</v>
      </c>
    </row>
    <row r="35" spans="2:13" x14ac:dyDescent="0.2">
      <c r="B35" s="2" t="s">
        <v>395</v>
      </c>
      <c r="C35" s="55">
        <f>-SUMIF(Budsjett_FL!$CZ$48:$CZ$51,Tabeller!$G$80,Budsjett_FL!DA48:DA51)-SUMIF(Budsjett_FL!$CZ$48:$CZ$51,Tabeller!$G$81,Budsjett_FL!DA48:DA51)</f>
        <v>0</v>
      </c>
      <c r="D35" s="55">
        <f>-SUMIF(Budsjett_FL!$CZ$48:$CZ$51,Tabeller!$G$80,Budsjett_FL!DB48:DB51)-SUMIF(Budsjett_FL!$CZ$48:$CZ$51,Tabeller!$G$81,Budsjett_FL!DB48:DB51)</f>
        <v>0</v>
      </c>
      <c r="E35" s="55">
        <f>-SUMIF(Budsjett_FL!$CZ$48:$CZ$51,Tabeller!$G$80,Budsjett_FL!DC48:DC51)-SUMIF(Budsjett_FL!$CZ$48:$CZ$51,Tabeller!$G$81,Budsjett_FL!DC48:DC51)</f>
        <v>0</v>
      </c>
      <c r="F35" s="55">
        <f>-SUMIF(Budsjett_FL!$CZ$48:$CZ$51,Tabeller!$G$80,Budsjett_FL!DD48:DD51)-SUMIF(Budsjett_FL!$CZ$48:$CZ$51,Tabeller!$G$81,Budsjett_FL!DD48:DD51)</f>
        <v>0</v>
      </c>
      <c r="G35" s="55">
        <f>-SUMIF(Budsjett_FL!$CZ$48:$CZ$51,Tabeller!$G$80,Budsjett_FL!DE48:DE51)-SUMIF(Budsjett_FL!$CZ$48:$CZ$51,Tabeller!$G$81,Budsjett_FL!DE48:DE51)</f>
        <v>0</v>
      </c>
      <c r="H35" s="55">
        <f>-SUMIF(Budsjett_FL!$CZ$48:$CZ$51,Tabeller!$G$80,Budsjett_FL!DF48:DF51)-SUMIF(Budsjett_FL!$CZ$48:$CZ$51,Tabeller!$G$81,Budsjett_FL!DF48:DF51)</f>
        <v>0</v>
      </c>
      <c r="I35" s="55">
        <f>-SUMIF(Budsjett_FL!$CZ$48:$CZ$51,Tabeller!$G$80,Budsjett_FL!DG48:DG51)-SUMIF(Budsjett_FL!$CZ$48:$CZ$51,Tabeller!$G$81,Budsjett_FL!DG48:DG51)</f>
        <v>0</v>
      </c>
      <c r="J35" s="55">
        <f>-SUMIF(Budsjett_FL!$CZ$48:$CZ$51,Tabeller!$G$80,Budsjett_FL!DH48:DH51)-SUMIF(Budsjett_FL!$CZ$48:$CZ$51,Tabeller!$G$81,Budsjett_FL!DH48:DH51)</f>
        <v>0</v>
      </c>
      <c r="K35" s="55">
        <f>-SUMIF(Budsjett_FL!$CZ$48:$CZ$51,Tabeller!$G$80,Budsjett_FL!DI48:DI51)-SUMIF(Budsjett_FL!$CZ$48:$CZ$51,Tabeller!$G$81,Budsjett_FL!DI48:DI51)</f>
        <v>0</v>
      </c>
      <c r="L35" s="55">
        <f>-SUMIF(Budsjett_FL!$CZ$48:$CZ$51,Tabeller!$G$80,Budsjett_FL!DJ48:DJ51)-SUMIF(Budsjett_FL!$CZ$48:$CZ$51,Tabeller!$G$81,Budsjett_FL!DJ48:DJ51)</f>
        <v>0</v>
      </c>
      <c r="M35" s="51">
        <f t="shared" si="11"/>
        <v>0</v>
      </c>
    </row>
    <row r="36" spans="2:13" x14ac:dyDescent="0.2">
      <c r="B36" s="2" t="s">
        <v>396</v>
      </c>
      <c r="C36" s="55">
        <f>-SUMIF(Budsjett_FL!$CZ$4:$CZ$24,Tabeller!$G$69,Budsjett_FL!DA4:DA24)-SUMIF(Budsjett_FL!$CZ$4:$CZ$24,Tabeller!$G$68,Budsjett_FL!DA4:DA24)-SUMIF(Budsjett_FL!$CZ$4:$CZ$24,Tabeller!$G$70,Budsjett_FL!DA4:DA24)-SUMIF(Budsjett_FL!$CZ$4:$CZ$24,Tabeller!$G$71,Budsjett_FL!DA4:DA24)</f>
        <v>0</v>
      </c>
      <c r="D36" s="55">
        <f>-SUMIF(Budsjett_FL!$CZ$4:$CZ$24,Tabeller!$G$69,Budsjett_FL!DB4:DB24)-SUMIF(Budsjett_FL!$CZ$4:$CZ$24,Tabeller!$G$68,Budsjett_FL!DB4:DB24)-SUMIF(Budsjett_FL!$CZ$4:$CZ$24,Tabeller!$G$70,Budsjett_FL!DB4:DB24)-SUMIF(Budsjett_FL!$CZ$4:$CZ$24,Tabeller!$G$71,Budsjett_FL!DB4:DB24)</f>
        <v>0</v>
      </c>
      <c r="E36" s="55">
        <f>-SUMIF(Budsjett_FL!$CZ$4:$CZ$24,Tabeller!$G$69,Budsjett_FL!DC4:DC24)-SUMIF(Budsjett_FL!$CZ$4:$CZ$24,Tabeller!$G$68,Budsjett_FL!DC4:DC24)-SUMIF(Budsjett_FL!$CZ$4:$CZ$24,Tabeller!$G$70,Budsjett_FL!DC4:DC24)-SUMIF(Budsjett_FL!$CZ$4:$CZ$24,Tabeller!$G$71,Budsjett_FL!DC4:DC24)</f>
        <v>0</v>
      </c>
      <c r="F36" s="55">
        <f>-SUMIF(Budsjett_FL!$CZ$4:$CZ$24,Tabeller!$G$69,Budsjett_FL!DD4:DD24)-SUMIF(Budsjett_FL!$CZ$4:$CZ$24,Tabeller!$G$68,Budsjett_FL!DD4:DD24)-SUMIF(Budsjett_FL!$CZ$4:$CZ$24,Tabeller!$G$70,Budsjett_FL!DD4:DD24)-SUMIF(Budsjett_FL!$CZ$4:$CZ$24,Tabeller!$G$71,Budsjett_FL!DD4:DD24)</f>
        <v>0</v>
      </c>
      <c r="G36" s="55">
        <f>-SUMIF(Budsjett_FL!$CZ$4:$CZ$24,Tabeller!$G$69,Budsjett_FL!DE4:DE24)-SUMIF(Budsjett_FL!$CZ$4:$CZ$24,Tabeller!$G$68,Budsjett_FL!DE4:DE24)-SUMIF(Budsjett_FL!$CZ$4:$CZ$24,Tabeller!$G$70,Budsjett_FL!DE4:DE24)-SUMIF(Budsjett_FL!$CZ$4:$CZ$24,Tabeller!$G$71,Budsjett_FL!DE4:DE24)</f>
        <v>0</v>
      </c>
      <c r="H36" s="55">
        <f>-SUMIF(Budsjett_FL!$CZ$4:$CZ$24,Tabeller!$G$69,Budsjett_FL!DF4:DF24)-SUMIF(Budsjett_FL!$CZ$4:$CZ$24,Tabeller!$G$68,Budsjett_FL!DF4:DF24)-SUMIF(Budsjett_FL!$CZ$4:$CZ$24,Tabeller!$G$70,Budsjett_FL!DF4:DF24)-SUMIF(Budsjett_FL!$CZ$4:$CZ$24,Tabeller!$G$71,Budsjett_FL!DF4:DF24)</f>
        <v>0</v>
      </c>
      <c r="I36" s="55">
        <f>-SUMIF(Budsjett_FL!$CZ$4:$CZ$24,Tabeller!$G$69,Budsjett_FL!DG4:DG24)-SUMIF(Budsjett_FL!$CZ$4:$CZ$24,Tabeller!$G$68,Budsjett_FL!DG4:DG24)-SUMIF(Budsjett_FL!$CZ$4:$CZ$24,Tabeller!$G$70,Budsjett_FL!DG4:DG24)-SUMIF(Budsjett_FL!$CZ$4:$CZ$24,Tabeller!$G$71,Budsjett_FL!DG4:DG24)</f>
        <v>0</v>
      </c>
      <c r="J36" s="55">
        <f>-SUMIF(Budsjett_FL!$CZ$4:$CZ$24,Tabeller!$G$69,Budsjett_FL!DH4:DH24)-SUMIF(Budsjett_FL!$CZ$4:$CZ$24,Tabeller!$G$68,Budsjett_FL!DH4:DH24)-SUMIF(Budsjett_FL!$CZ$4:$CZ$24,Tabeller!$G$70,Budsjett_FL!DH4:DH24)-SUMIF(Budsjett_FL!$CZ$4:$CZ$24,Tabeller!$G$71,Budsjett_FL!DH4:DH24)</f>
        <v>0</v>
      </c>
      <c r="K36" s="55">
        <f>-SUMIF(Budsjett_FL!$CZ$4:$CZ$24,Tabeller!$G$69,Budsjett_FL!DI4:DI24)-SUMIF(Budsjett_FL!$CZ$4:$CZ$24,Tabeller!$G$68,Budsjett_FL!DI4:DI24)-SUMIF(Budsjett_FL!$CZ$4:$CZ$24,Tabeller!$G$70,Budsjett_FL!DI4:DI24)-SUMIF(Budsjett_FL!$CZ$4:$CZ$24,Tabeller!$G$71,Budsjett_FL!DI4:DI24)</f>
        <v>0</v>
      </c>
      <c r="L36" s="55">
        <f>-SUMIF(Budsjett_FL!$CZ$4:$CZ$24,Tabeller!$G$69,Budsjett_FL!DJ4:DJ24)-SUMIF(Budsjett_FL!$CZ$4:$CZ$24,Tabeller!$G$68,Budsjett_FL!DJ4:DJ24)-SUMIF(Budsjett_FL!$CZ$4:$CZ$24,Tabeller!$G$70,Budsjett_FL!DJ4:DJ24)-SUMIF(Budsjett_FL!$CZ$4:$CZ$24,Tabeller!$G$71,Budsjett_FL!DJ4:DJ24)</f>
        <v>0</v>
      </c>
      <c r="M36" s="51">
        <f t="shared" si="11"/>
        <v>0</v>
      </c>
    </row>
    <row r="37" spans="2:13" x14ac:dyDescent="0.2">
      <c r="B37" s="2" t="s">
        <v>343</v>
      </c>
      <c r="C37" s="55">
        <f>-Budsjett_FL!DA75-SUM(C31:C36)</f>
        <v>0</v>
      </c>
      <c r="D37" s="55">
        <f>-Budsjett_FL!DB75-SUM(D31:D36)</f>
        <v>0</v>
      </c>
      <c r="E37" s="55">
        <f>-Budsjett_FL!DC75-SUM(E31:E36)</f>
        <v>0</v>
      </c>
      <c r="F37" s="55">
        <f>-Budsjett_FL!DD75-SUM(F31:F36)</f>
        <v>0</v>
      </c>
      <c r="G37" s="55">
        <f>-Budsjett_FL!DE75-SUM(G31:G36)</f>
        <v>0</v>
      </c>
      <c r="H37" s="55">
        <f>-Budsjett_FL!DF75-SUM(H31:H36)</f>
        <v>0</v>
      </c>
      <c r="I37" s="55">
        <f>-Budsjett_FL!DG75-SUM(I31:I36)</f>
        <v>0</v>
      </c>
      <c r="J37" s="55">
        <f>-Budsjett_FL!DH75-SUM(J31:J36)</f>
        <v>0</v>
      </c>
      <c r="K37" s="55">
        <f>-Budsjett_FL!DI75-SUM(K31:K36)</f>
        <v>0</v>
      </c>
      <c r="L37" s="55">
        <f>-Budsjett_FL!DJ75-SUM(L31:L36)</f>
        <v>0</v>
      </c>
      <c r="M37" s="51">
        <f t="shared" si="11"/>
        <v>0</v>
      </c>
    </row>
    <row r="38" spans="2:13" ht="15" x14ac:dyDescent="0.25">
      <c r="B38" s="12" t="s">
        <v>397</v>
      </c>
      <c r="C38" s="52">
        <f t="shared" ref="C38:L38" si="12">SUM(C31:C37)</f>
        <v>0</v>
      </c>
      <c r="D38" s="52">
        <f t="shared" si="12"/>
        <v>0</v>
      </c>
      <c r="E38" s="52">
        <f t="shared" si="12"/>
        <v>0</v>
      </c>
      <c r="F38" s="52">
        <f t="shared" si="12"/>
        <v>0</v>
      </c>
      <c r="G38" s="52">
        <f t="shared" si="12"/>
        <v>0</v>
      </c>
      <c r="H38" s="52">
        <f t="shared" si="12"/>
        <v>0</v>
      </c>
      <c r="I38" s="52">
        <f t="shared" si="12"/>
        <v>0</v>
      </c>
      <c r="J38" s="52">
        <f t="shared" si="12"/>
        <v>0</v>
      </c>
      <c r="K38" s="52">
        <f t="shared" si="12"/>
        <v>0</v>
      </c>
      <c r="L38" s="52">
        <f t="shared" si="12"/>
        <v>0</v>
      </c>
      <c r="M38" s="52">
        <f>SUM(M31:M37)</f>
        <v>0</v>
      </c>
    </row>
    <row r="39" spans="2:13" x14ac:dyDescent="0.2">
      <c r="B39" t="s">
        <v>377</v>
      </c>
      <c r="C39" s="51">
        <f>-SUMIF(Budsjett_FL!$B$4:$B$179,"Innkjøp av FoU-tjenester",Budsjett_FL!DA4:DA182)</f>
        <v>0</v>
      </c>
      <c r="D39" s="51">
        <f>-SUMIF(Budsjett_FL!$B$4:$B$179,"Innkjøp av FoU-tjenester",Budsjett_FL!DB4:DB182)</f>
        <v>0</v>
      </c>
      <c r="E39" s="51">
        <f>-SUMIF(Budsjett_FL!$B$4:$B$179,"Innkjøp av FoU-tjenester",Budsjett_FL!DC4:DC182)</f>
        <v>0</v>
      </c>
      <c r="F39" s="51">
        <f>-SUMIF(Budsjett_FL!$B$4:$B$179,"Innkjøp av FoU-tjenester",Budsjett_FL!DD4:DD182)</f>
        <v>0</v>
      </c>
      <c r="G39" s="51">
        <f>-SUMIF(Budsjett_FL!$B$4:$B$179,"Innkjøp av FoU-tjenester",Budsjett_FL!DE4:DE182)</f>
        <v>0</v>
      </c>
      <c r="H39" s="51">
        <f>-SUMIF(Budsjett_FL!$B$4:$B$179,"Innkjøp av FoU-tjenester",Budsjett_FL!DF4:DF182)</f>
        <v>0</v>
      </c>
      <c r="I39" s="51">
        <f>-SUMIF(Budsjett_FL!$B$4:$B$179,"Innkjøp av FoU-tjenester",Budsjett_FL!DG4:DG182)</f>
        <v>0</v>
      </c>
      <c r="J39" s="51">
        <f>-SUMIF(Budsjett_FL!$B$4:$B$179,"Innkjøp av FoU-tjenester",Budsjett_FL!DH4:DH182)</f>
        <v>0</v>
      </c>
      <c r="K39" s="51">
        <f>-SUMIF(Budsjett_FL!$B$4:$B$179,"Innkjøp av FoU-tjenester",Budsjett_FL!DI4:DI182)</f>
        <v>0</v>
      </c>
      <c r="L39" s="51">
        <f>-SUMIF(Budsjett_FL!$B$4:$B$179,"Innkjøp av FoU-tjenester",Budsjett_FL!DJ4:DJ182)</f>
        <v>0</v>
      </c>
      <c r="M39" s="51">
        <f>SUM(C39:L39)</f>
        <v>0</v>
      </c>
    </row>
    <row r="40" spans="2:13" x14ac:dyDescent="0.2">
      <c r="B40" t="s">
        <v>378</v>
      </c>
      <c r="C40" s="51">
        <f>Budsjett_FL!K61</f>
        <v>0</v>
      </c>
      <c r="D40" s="51">
        <f>Budsjett_FL!L61</f>
        <v>0</v>
      </c>
      <c r="E40" s="51">
        <f>Budsjett_FL!M61</f>
        <v>0</v>
      </c>
      <c r="F40" s="51">
        <f>Budsjett_FL!N61</f>
        <v>0</v>
      </c>
      <c r="G40" s="51">
        <f>Budsjett_FL!O61</f>
        <v>0</v>
      </c>
      <c r="H40" s="51">
        <f>Budsjett_FL!P61</f>
        <v>0</v>
      </c>
      <c r="I40" s="51">
        <f>Budsjett_FL!Q61</f>
        <v>0</v>
      </c>
      <c r="J40" s="51">
        <f>Budsjett_FL!R61</f>
        <v>0</v>
      </c>
      <c r="K40" s="51">
        <f>Budsjett_FL!S61</f>
        <v>0</v>
      </c>
      <c r="L40" s="51">
        <f>Budsjett_FL!T61</f>
        <v>0</v>
      </c>
      <c r="M40" s="51">
        <f>SUM(C40:L40)</f>
        <v>0</v>
      </c>
    </row>
    <row r="41" spans="2:13" x14ac:dyDescent="0.2">
      <c r="B41" t="s">
        <v>379</v>
      </c>
      <c r="C41" s="51">
        <f>C8-SUMIF(Budsjett_FL!$B$4:$B$179,"Generelle driftsmidler (kun NFR)",Budsjett_FL!DA4:DA182)-Budsjett_FL!AR52-Budsjett_FL!K62</f>
        <v>0</v>
      </c>
      <c r="D41" s="51">
        <f>D8-SUMIF(Budsjett_FL!$B$4:$B$179,"Generelle driftsmidler (kun NFR)",Budsjett_FL!DB4:DB182)-Budsjett_FL!AS52-Budsjett_FL!L62</f>
        <v>0</v>
      </c>
      <c r="E41" s="51">
        <f>E8-SUMIF(Budsjett_FL!$B$4:$B$179,"Generelle driftsmidler (kun NFR)",Budsjett_FL!DC4:DC182)-Budsjett_FL!AT52-Budsjett_FL!M62</f>
        <v>0</v>
      </c>
      <c r="F41" s="51">
        <f>F8-SUMIF(Budsjett_FL!$B$4:$B$179,"Generelle driftsmidler (kun NFR)",Budsjett_FL!DD4:DD182)-Budsjett_FL!AU52-Budsjett_FL!N62</f>
        <v>0</v>
      </c>
      <c r="G41" s="51">
        <f>G8-SUMIF(Budsjett_FL!$B$4:$B$179,"Generelle driftsmidler (kun NFR)",Budsjett_FL!DE4:DE182)-Budsjett_FL!AV52-Budsjett_FL!O62</f>
        <v>0</v>
      </c>
      <c r="H41" s="51">
        <f>H8-SUMIF(Budsjett_FL!$B$4:$B$179,"Generelle driftsmidler (kun NFR)",Budsjett_FL!DF4:DF182)-Budsjett_FL!AW52-Budsjett_FL!P62</f>
        <v>0</v>
      </c>
      <c r="I41" s="51">
        <f>I8-SUMIF(Budsjett_FL!$B$4:$B$179,"Generelle driftsmidler (kun NFR)",Budsjett_FL!DG4:DG182)-Budsjett_FL!AX52-Budsjett_FL!Q62</f>
        <v>0</v>
      </c>
      <c r="J41" s="51">
        <f>J8-SUMIF(Budsjett_FL!$B$4:$B$179,"Generelle driftsmidler (kun NFR)",Budsjett_FL!DH4:DH182)-Budsjett_FL!AY52-Budsjett_FL!R62</f>
        <v>0</v>
      </c>
      <c r="K41" s="51">
        <f>K8-SUMIF(Budsjett_FL!$B$4:$B$179,"Generelle driftsmidler (kun NFR)",Budsjett_FL!DI4:DI182)-Budsjett_FL!AZ52-Budsjett_FL!S62</f>
        <v>0</v>
      </c>
      <c r="L41" s="51">
        <f>L8-SUMIF(Budsjett_FL!$B$4:$B$179,"Generelle driftsmidler (kun NFR)",Budsjett_FL!DJ4:DJ182)-Budsjett_FL!BA52-Budsjett_FL!T62</f>
        <v>0</v>
      </c>
      <c r="M41" s="51">
        <f>SUM(C41:L41)</f>
        <v>0</v>
      </c>
    </row>
    <row r="42" spans="2:13" ht="15" x14ac:dyDescent="0.25">
      <c r="B42" s="12" t="s">
        <v>125</v>
      </c>
      <c r="C42" s="52">
        <f>SUM(C38:C41)</f>
        <v>0</v>
      </c>
      <c r="D42" s="52">
        <f t="shared" ref="D42:M42" si="13">SUM(D38:D41)</f>
        <v>0</v>
      </c>
      <c r="E42" s="52">
        <f t="shared" si="13"/>
        <v>0</v>
      </c>
      <c r="F42" s="52">
        <f t="shared" si="13"/>
        <v>0</v>
      </c>
      <c r="G42" s="52">
        <f t="shared" si="13"/>
        <v>0</v>
      </c>
      <c r="H42" s="52">
        <f t="shared" si="13"/>
        <v>0</v>
      </c>
      <c r="I42" s="52">
        <f t="shared" si="13"/>
        <v>0</v>
      </c>
      <c r="J42" s="52">
        <f t="shared" si="13"/>
        <v>0</v>
      </c>
      <c r="K42" s="52">
        <f t="shared" si="13"/>
        <v>0</v>
      </c>
      <c r="L42" s="52">
        <f t="shared" si="13"/>
        <v>0</v>
      </c>
      <c r="M42" s="52">
        <f t="shared" si="13"/>
        <v>0</v>
      </c>
    </row>
    <row r="43" spans="2:13" x14ac:dyDescent="0.2">
      <c r="B43" s="53"/>
      <c r="C43" s="54"/>
      <c r="D43" s="54"/>
      <c r="E43" s="54"/>
      <c r="F43" s="54"/>
      <c r="G43" s="54"/>
      <c r="H43" s="54"/>
      <c r="I43" s="54"/>
      <c r="J43" s="54"/>
      <c r="K43" s="54"/>
      <c r="L43" s="54"/>
      <c r="M43" s="54"/>
    </row>
    <row r="47" spans="2:13" x14ac:dyDescent="0.2">
      <c r="C47" s="54"/>
    </row>
  </sheetData>
  <sheetProtection algorithmName="SHA-512" hashValue="KC/1+r3JhhqTkZRpWxBP2cGFRlbIysYDMf5VtyOQm1iaQT8joNoxqugL4DMYU6Nb0WqomPZMRhuEEGevokzJaw==" saltValue="Ie1b7UawVpiZUWUTGM42cg==" spinCount="100000" sheet="1" formatCells="0" formatColumns="0" formatRows="0"/>
  <pageMargins left="0.7" right="0.7" top="0.75" bottom="0.75" header="0.3" footer="0.3"/>
  <pageSetup paperSize="9" scale="78" orientation="landscape" r:id="rId1"/>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0070C0"/>
    <pageSetUpPr fitToPage="1"/>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28515625" hidden="1" customWidth="1"/>
    <col min="14" max="14" width="10.85546875" customWidth="1"/>
    <col min="15" max="15" width="10.140625" customWidth="1"/>
    <col min="16" max="16" width="10.5703125" customWidth="1"/>
  </cols>
  <sheetData>
    <row r="1" spans="2:14" ht="15.75" x14ac:dyDescent="0.25">
      <c r="B1" s="50" t="s">
        <v>398</v>
      </c>
    </row>
    <row r="3" spans="2:14" ht="15" x14ac:dyDescent="0.25">
      <c r="B3" s="43" t="s">
        <v>399</v>
      </c>
    </row>
    <row r="4" spans="2:14"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t="s">
        <v>400</v>
      </c>
      <c r="N4" s="49" t="s">
        <v>126</v>
      </c>
    </row>
    <row r="5" spans="2:14" x14ac:dyDescent="0.2">
      <c r="B5" t="s">
        <v>401</v>
      </c>
      <c r="C5" s="51">
        <f>'NFR-budsjett_FL'!C5</f>
        <v>0</v>
      </c>
      <c r="D5" s="51">
        <f>'NFR-budsjett_FL'!D5</f>
        <v>0</v>
      </c>
      <c r="E5" s="51">
        <f>'NFR-budsjett_FL'!E5</f>
        <v>0</v>
      </c>
      <c r="F5" s="51">
        <f>'NFR-budsjett_FL'!F5</f>
        <v>0</v>
      </c>
      <c r="G5" s="51">
        <f>'NFR-budsjett_FL'!G5</f>
        <v>0</v>
      </c>
      <c r="H5" s="51">
        <f>'NFR-budsjett_FL'!H5</f>
        <v>0</v>
      </c>
      <c r="I5" s="51">
        <f>'NFR-budsjett_FL'!I5</f>
        <v>0</v>
      </c>
      <c r="J5" s="51">
        <f>'NFR-budsjett_FL'!J5</f>
        <v>0</v>
      </c>
      <c r="K5" s="51">
        <f>'NFR-budsjett_FL'!K5</f>
        <v>0</v>
      </c>
      <c r="L5" s="51">
        <f>'NFR-budsjett_FL'!L5</f>
        <v>0</v>
      </c>
      <c r="M5" s="51" t="e">
        <f>'NFR-budsjett_FL'!#REF!</f>
        <v>#REF!</v>
      </c>
      <c r="N5" s="51">
        <f>SUM(C5:L5)</f>
        <v>0</v>
      </c>
    </row>
    <row r="6" spans="2:14" x14ac:dyDescent="0.2">
      <c r="B6" t="s">
        <v>402</v>
      </c>
      <c r="C6" s="51">
        <f>'NFR-budsjett_FL'!C6</f>
        <v>0</v>
      </c>
      <c r="D6" s="51">
        <f>'NFR-budsjett_FL'!D6</f>
        <v>0</v>
      </c>
      <c r="E6" s="51">
        <f>'NFR-budsjett_FL'!E6</f>
        <v>0</v>
      </c>
      <c r="F6" s="51">
        <f>'NFR-budsjett_FL'!F6</f>
        <v>0</v>
      </c>
      <c r="G6" s="51">
        <f>'NFR-budsjett_FL'!G6</f>
        <v>0</v>
      </c>
      <c r="H6" s="51">
        <f>'NFR-budsjett_FL'!H6</f>
        <v>0</v>
      </c>
      <c r="I6" s="51">
        <f>'NFR-budsjett_FL'!I6</f>
        <v>0</v>
      </c>
      <c r="J6" s="51">
        <f>'NFR-budsjett_FL'!J6</f>
        <v>0</v>
      </c>
      <c r="K6" s="51">
        <f>'NFR-budsjett_FL'!K6</f>
        <v>0</v>
      </c>
      <c r="L6" s="51">
        <f>'NFR-budsjett_FL'!L6</f>
        <v>0</v>
      </c>
      <c r="M6" s="51">
        <f t="shared" ref="M6" si="0">H6+I6+J6</f>
        <v>0</v>
      </c>
      <c r="N6" s="51">
        <f t="shared" ref="N6:N8" si="1">SUM(C6:L6)</f>
        <v>0</v>
      </c>
    </row>
    <row r="7" spans="2:14" x14ac:dyDescent="0.2">
      <c r="B7" t="s">
        <v>403</v>
      </c>
      <c r="C7" s="51">
        <f>'NFR-budsjett_FL'!C7</f>
        <v>0</v>
      </c>
      <c r="D7" s="51">
        <f>'NFR-budsjett_FL'!D7</f>
        <v>0</v>
      </c>
      <c r="E7" s="51">
        <f>'NFR-budsjett_FL'!E7</f>
        <v>0</v>
      </c>
      <c r="F7" s="51">
        <f>'NFR-budsjett_FL'!F7</f>
        <v>0</v>
      </c>
      <c r="G7" s="51">
        <f>'NFR-budsjett_FL'!G7</f>
        <v>0</v>
      </c>
      <c r="H7" s="51">
        <f>'NFR-budsjett_FL'!H7</f>
        <v>0</v>
      </c>
      <c r="I7" s="51">
        <f>'NFR-budsjett_FL'!I7</f>
        <v>0</v>
      </c>
      <c r="J7" s="51">
        <f>'NFR-budsjett_FL'!J7</f>
        <v>0</v>
      </c>
      <c r="K7" s="51">
        <f>'NFR-budsjett_FL'!K7</f>
        <v>0</v>
      </c>
      <c r="L7" s="51">
        <f>'NFR-budsjett_FL'!L7</f>
        <v>0</v>
      </c>
      <c r="M7" s="51" t="e">
        <f>Budsjett!#REF!+Budsjett!S53</f>
        <v>#REF!</v>
      </c>
      <c r="N7" s="51">
        <f t="shared" si="1"/>
        <v>0</v>
      </c>
    </row>
    <row r="8" spans="2:14" x14ac:dyDescent="0.2">
      <c r="B8" t="s">
        <v>404</v>
      </c>
      <c r="C8" s="51">
        <f>'NFR-budsjett_FL'!C8</f>
        <v>0</v>
      </c>
      <c r="D8" s="51">
        <f>'NFR-budsjett_FL'!D8</f>
        <v>0</v>
      </c>
      <c r="E8" s="51">
        <f>'NFR-budsjett_FL'!E8</f>
        <v>0</v>
      </c>
      <c r="F8" s="51">
        <f>'NFR-budsjett_FL'!F8</f>
        <v>0</v>
      </c>
      <c r="G8" s="51">
        <f>'NFR-budsjett_FL'!G8</f>
        <v>0</v>
      </c>
      <c r="H8" s="51">
        <f>'NFR-budsjett_FL'!H8</f>
        <v>0</v>
      </c>
      <c r="I8" s="51">
        <f>'NFR-budsjett_FL'!I8</f>
        <v>0</v>
      </c>
      <c r="J8" s="51">
        <f>'NFR-budsjett_FL'!J8</f>
        <v>0</v>
      </c>
      <c r="K8" s="51">
        <f>'NFR-budsjett_FL'!K8</f>
        <v>0</v>
      </c>
      <c r="L8" s="51">
        <f>'NFR-budsjett_FL'!L8</f>
        <v>0</v>
      </c>
      <c r="M8" s="51">
        <f>Prosjektcontroller!N21</f>
        <v>0</v>
      </c>
      <c r="N8" s="51">
        <f t="shared" si="1"/>
        <v>0</v>
      </c>
    </row>
    <row r="9" spans="2:14" ht="15" x14ac:dyDescent="0.25">
      <c r="B9" s="12" t="s">
        <v>405</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406</v>
      </c>
    </row>
    <row r="12" spans="2:14" x14ac:dyDescent="0.2">
      <c r="B12" s="49"/>
      <c r="C12" s="75">
        <f>C4</f>
        <v>2025</v>
      </c>
      <c r="D12" s="75">
        <f t="shared" ref="D12:L12" si="3">D4</f>
        <v>2026</v>
      </c>
      <c r="E12" s="75">
        <f t="shared" si="3"/>
        <v>2027</v>
      </c>
      <c r="F12" s="75">
        <f t="shared" si="3"/>
        <v>2028</v>
      </c>
      <c r="G12" s="75">
        <f t="shared" si="3"/>
        <v>2029</v>
      </c>
      <c r="H12" s="75">
        <f t="shared" si="3"/>
        <v>2030</v>
      </c>
      <c r="I12" s="75">
        <f t="shared" si="3"/>
        <v>2031</v>
      </c>
      <c r="J12" s="75">
        <f t="shared" si="3"/>
        <v>2032</v>
      </c>
      <c r="K12" s="75">
        <f t="shared" si="3"/>
        <v>2033</v>
      </c>
      <c r="L12" s="75">
        <f t="shared" si="3"/>
        <v>2034</v>
      </c>
      <c r="M12" s="49" t="s">
        <v>400</v>
      </c>
      <c r="N12" s="49" t="s">
        <v>126</v>
      </c>
    </row>
    <row r="13" spans="2:14" x14ac:dyDescent="0.2">
      <c r="B13" t="s">
        <v>407</v>
      </c>
      <c r="C13" s="418">
        <f>'NFR-budsjett_FL'!C13</f>
        <v>0</v>
      </c>
      <c r="D13" s="418">
        <f>'NFR-budsjett_FL'!D13</f>
        <v>0</v>
      </c>
      <c r="E13" s="418">
        <f>'NFR-budsjett_FL'!E13</f>
        <v>0</v>
      </c>
      <c r="F13" s="418">
        <f>'NFR-budsjett_FL'!F13</f>
        <v>0</v>
      </c>
      <c r="G13" s="418">
        <f>'NFR-budsjett_FL'!G13</f>
        <v>0</v>
      </c>
      <c r="H13" s="418">
        <f>'NFR-budsjett_FL'!H13</f>
        <v>0</v>
      </c>
      <c r="I13" s="418">
        <f>'NFR-budsjett_FL'!I13</f>
        <v>0</v>
      </c>
      <c r="J13" s="418">
        <f>'NFR-budsjett_FL'!J13</f>
        <v>0</v>
      </c>
      <c r="K13" s="418">
        <f>'NFR-budsjett_FL'!K13</f>
        <v>0</v>
      </c>
      <c r="L13" s="418">
        <f>'NFR-budsjett_FL'!L13</f>
        <v>0</v>
      </c>
      <c r="M13" s="51">
        <f>H13+I13+J13</f>
        <v>0</v>
      </c>
      <c r="N13" s="51">
        <f>SUM(C13:L13)</f>
        <v>0</v>
      </c>
    </row>
    <row r="14" spans="2:14" x14ac:dyDescent="0.2">
      <c r="B14" t="s">
        <v>408</v>
      </c>
      <c r="C14" s="419">
        <f>'NFR-budsjett_FL'!C14</f>
        <v>0</v>
      </c>
      <c r="D14" s="419">
        <f>'NFR-budsjett_FL'!D14</f>
        <v>0</v>
      </c>
      <c r="E14" s="419">
        <f>'NFR-budsjett_FL'!E14</f>
        <v>0</v>
      </c>
      <c r="F14" s="419">
        <f>'NFR-budsjett_FL'!F14</f>
        <v>0</v>
      </c>
      <c r="G14" s="419">
        <f>'NFR-budsjett_FL'!G14</f>
        <v>0</v>
      </c>
      <c r="H14" s="419">
        <f>'NFR-budsjett_FL'!H14</f>
        <v>0</v>
      </c>
      <c r="I14" s="419">
        <f>'NFR-budsjett_FL'!I14</f>
        <v>0</v>
      </c>
      <c r="J14" s="419">
        <f>'NFR-budsjett_FL'!J14</f>
        <v>0</v>
      </c>
      <c r="K14" s="419">
        <f>'NFR-budsjett_FL'!K14</f>
        <v>0</v>
      </c>
      <c r="L14" s="419">
        <f>'NFR-budsjett_FL'!L14</f>
        <v>0</v>
      </c>
      <c r="M14" s="51">
        <f t="shared" ref="M14:M17" si="4">H14+I14+J14</f>
        <v>0</v>
      </c>
      <c r="N14" s="51">
        <f t="shared" ref="N14:N17" si="5">SUM(C14:L14)</f>
        <v>0</v>
      </c>
    </row>
    <row r="15" spans="2:14" x14ac:dyDescent="0.2">
      <c r="B15" t="s">
        <v>409</v>
      </c>
      <c r="C15" s="420">
        <f>'NFR-budsjett_FL'!C15</f>
        <v>0</v>
      </c>
      <c r="D15" s="420">
        <f>'NFR-budsjett_FL'!D15</f>
        <v>0</v>
      </c>
      <c r="E15" s="420">
        <f>'NFR-budsjett_FL'!E15</f>
        <v>0</v>
      </c>
      <c r="F15" s="420">
        <f>'NFR-budsjett_FL'!F15</f>
        <v>0</v>
      </c>
      <c r="G15" s="420">
        <f>'NFR-budsjett_FL'!G15</f>
        <v>0</v>
      </c>
      <c r="H15" s="420">
        <f>'NFR-budsjett_FL'!H15</f>
        <v>0</v>
      </c>
      <c r="I15" s="420">
        <f>'NFR-budsjett_FL'!I15</f>
        <v>0</v>
      </c>
      <c r="J15" s="420">
        <f>'NFR-budsjett_FL'!J15</f>
        <v>0</v>
      </c>
      <c r="K15" s="420">
        <f>'NFR-budsjett_FL'!K15</f>
        <v>0</v>
      </c>
      <c r="L15" s="420">
        <f>'NFR-budsjett_FL'!L15</f>
        <v>0</v>
      </c>
      <c r="M15" s="51">
        <f t="shared" si="4"/>
        <v>0</v>
      </c>
      <c r="N15" s="51">
        <f t="shared" si="5"/>
        <v>0</v>
      </c>
    </row>
    <row r="16" spans="2:14" x14ac:dyDescent="0.2">
      <c r="B16" t="s">
        <v>410</v>
      </c>
      <c r="C16" s="420">
        <f>'NFR-budsjett_FL'!C16</f>
        <v>0</v>
      </c>
      <c r="D16" s="420">
        <f>'NFR-budsjett_FL'!D16</f>
        <v>0</v>
      </c>
      <c r="E16" s="420">
        <f>'NFR-budsjett_FL'!E16</f>
        <v>0</v>
      </c>
      <c r="F16" s="420">
        <f>'NFR-budsjett_FL'!F16</f>
        <v>0</v>
      </c>
      <c r="G16" s="420">
        <f>'NFR-budsjett_FL'!G16</f>
        <v>0</v>
      </c>
      <c r="H16" s="420">
        <f>'NFR-budsjett_FL'!H16</f>
        <v>0</v>
      </c>
      <c r="I16" s="420">
        <f>'NFR-budsjett_FL'!I16</f>
        <v>0</v>
      </c>
      <c r="J16" s="420">
        <f>'NFR-budsjett_FL'!J16</f>
        <v>0</v>
      </c>
      <c r="K16" s="420">
        <f>'NFR-budsjett_FL'!K16</f>
        <v>0</v>
      </c>
      <c r="L16" s="420">
        <f>'NFR-budsjett_FL'!L16</f>
        <v>0</v>
      </c>
      <c r="M16" s="51">
        <f t="shared" si="4"/>
        <v>0</v>
      </c>
      <c r="N16" s="51">
        <f t="shared" si="5"/>
        <v>0</v>
      </c>
    </row>
    <row r="17" spans="2:15" x14ac:dyDescent="0.2">
      <c r="B17" t="s">
        <v>411</v>
      </c>
      <c r="C17" s="420">
        <f>'NFR-budsjett_FL'!C17</f>
        <v>0</v>
      </c>
      <c r="D17" s="420">
        <f>'NFR-budsjett_FL'!D17</f>
        <v>0</v>
      </c>
      <c r="E17" s="420">
        <f>'NFR-budsjett_FL'!E17</f>
        <v>0</v>
      </c>
      <c r="F17" s="420">
        <f>'NFR-budsjett_FL'!F17</f>
        <v>0</v>
      </c>
      <c r="G17" s="420">
        <f>'NFR-budsjett_FL'!G17</f>
        <v>0</v>
      </c>
      <c r="H17" s="420">
        <f>'NFR-budsjett_FL'!H17</f>
        <v>0</v>
      </c>
      <c r="I17" s="420">
        <f>'NFR-budsjett_FL'!I17</f>
        <v>0</v>
      </c>
      <c r="J17" s="420">
        <f>'NFR-budsjett_FL'!J17</f>
        <v>0</v>
      </c>
      <c r="K17" s="420">
        <f>'NFR-budsjett_FL'!K17</f>
        <v>0</v>
      </c>
      <c r="L17" s="420">
        <f>'NFR-budsjett_FL'!L17</f>
        <v>0</v>
      </c>
      <c r="M17" s="51">
        <f t="shared" si="4"/>
        <v>0</v>
      </c>
      <c r="N17" s="51">
        <f t="shared" si="5"/>
        <v>0</v>
      </c>
    </row>
    <row r="18" spans="2:15" ht="15" x14ac:dyDescent="0.25">
      <c r="B18" s="12" t="s">
        <v>405</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412</v>
      </c>
    </row>
    <row r="21" spans="2:15" x14ac:dyDescent="0.2">
      <c r="B21" s="49"/>
      <c r="C21" s="49">
        <f>C4</f>
        <v>2025</v>
      </c>
      <c r="D21" s="49">
        <f t="shared" ref="D21:L21" si="8">D4</f>
        <v>2026</v>
      </c>
      <c r="E21" s="49">
        <f t="shared" si="8"/>
        <v>2027</v>
      </c>
      <c r="F21" s="49">
        <f t="shared" si="8"/>
        <v>2028</v>
      </c>
      <c r="G21" s="49">
        <f t="shared" si="8"/>
        <v>2029</v>
      </c>
      <c r="H21" s="49">
        <f t="shared" si="8"/>
        <v>2030</v>
      </c>
      <c r="I21" s="49">
        <f t="shared" si="8"/>
        <v>2031</v>
      </c>
      <c r="J21" s="49">
        <f t="shared" si="8"/>
        <v>2032</v>
      </c>
      <c r="K21" s="49">
        <f t="shared" si="8"/>
        <v>2033</v>
      </c>
      <c r="L21" s="49">
        <f t="shared" si="8"/>
        <v>2034</v>
      </c>
      <c r="M21" s="49" t="s">
        <v>400</v>
      </c>
      <c r="N21" s="49" t="s">
        <v>126</v>
      </c>
      <c r="O21" s="49" t="s">
        <v>388</v>
      </c>
    </row>
    <row r="22" spans="2:15" x14ac:dyDescent="0.2">
      <c r="B22" t="s">
        <v>413</v>
      </c>
      <c r="C22" s="51">
        <f>'NFR-budsjett_FL'!C22</f>
        <v>0</v>
      </c>
      <c r="D22" s="51">
        <f>'NFR-budsjett_FL'!D22</f>
        <v>0</v>
      </c>
      <c r="E22" s="51">
        <f>'NFR-budsjett_FL'!E22</f>
        <v>0</v>
      </c>
      <c r="F22" s="51">
        <f>'NFR-budsjett_FL'!F22</f>
        <v>0</v>
      </c>
      <c r="G22" s="51">
        <f>'NFR-budsjett_FL'!G22</f>
        <v>0</v>
      </c>
      <c r="H22" s="51">
        <f>'NFR-budsjett_FL'!H22</f>
        <v>0</v>
      </c>
      <c r="I22" s="51">
        <f>'NFR-budsjett_FL'!I22</f>
        <v>0</v>
      </c>
      <c r="J22" s="51">
        <f>'NFR-budsjett_FL'!J22</f>
        <v>0</v>
      </c>
      <c r="K22" s="51">
        <f>'NFR-budsjett_FL'!K22</f>
        <v>0</v>
      </c>
      <c r="L22" s="51">
        <f>'NFR-budsjett_FL'!L22</f>
        <v>0</v>
      </c>
      <c r="M22" s="51">
        <f>H22+I22+J22</f>
        <v>0</v>
      </c>
      <c r="N22" s="51">
        <f>SUM(C22:L22)</f>
        <v>0</v>
      </c>
      <c r="O22" s="48">
        <f>IFERROR(N22/$N$27*100,0)</f>
        <v>0</v>
      </c>
    </row>
    <row r="23" spans="2:15" x14ac:dyDescent="0.2">
      <c r="B23" t="s">
        <v>414</v>
      </c>
      <c r="C23" s="51">
        <f>'NFR-budsjett_FL'!C23</f>
        <v>0</v>
      </c>
      <c r="D23" s="51">
        <f>'NFR-budsjett_FL'!D23</f>
        <v>0</v>
      </c>
      <c r="E23" s="51">
        <f>'NFR-budsjett_FL'!E23</f>
        <v>0</v>
      </c>
      <c r="F23" s="51">
        <f>'NFR-budsjett_FL'!F23</f>
        <v>0</v>
      </c>
      <c r="G23" s="51">
        <f>'NFR-budsjett_FL'!G23</f>
        <v>0</v>
      </c>
      <c r="H23" s="51">
        <f>'NFR-budsjett_FL'!H23</f>
        <v>0</v>
      </c>
      <c r="I23" s="51">
        <f>'NFR-budsjett_FL'!I23</f>
        <v>0</v>
      </c>
      <c r="J23" s="51">
        <f>'NFR-budsjett_FL'!J23</f>
        <v>0</v>
      </c>
      <c r="K23" s="51">
        <f>'NFR-budsjett_FL'!K23</f>
        <v>0</v>
      </c>
      <c r="L23" s="51">
        <f>'NFR-budsjett_FL'!L23</f>
        <v>0</v>
      </c>
      <c r="M23" s="51" t="e">
        <f>-IF(#REF!="Fast beløp",#REF!,Budsjett!#REF!)</f>
        <v>#REF!</v>
      </c>
      <c r="N23" s="51">
        <f t="shared" ref="N23:N26" si="9">SUM(C23:L23)</f>
        <v>0</v>
      </c>
      <c r="O23" s="48">
        <f t="shared" ref="O23:O26" si="10">IFERROR(N23/$N$27*100,0)</f>
        <v>0</v>
      </c>
    </row>
    <row r="24" spans="2:15" x14ac:dyDescent="0.2">
      <c r="B24" t="s">
        <v>415</v>
      </c>
      <c r="C24" s="51">
        <f>'NFR-budsjett_FL'!C24</f>
        <v>0</v>
      </c>
      <c r="D24" s="51">
        <f>'NFR-budsjett_FL'!D24</f>
        <v>0</v>
      </c>
      <c r="E24" s="51">
        <f>'NFR-budsjett_FL'!E24</f>
        <v>0</v>
      </c>
      <c r="F24" s="51">
        <f>'NFR-budsjett_FL'!F24</f>
        <v>0</v>
      </c>
      <c r="G24" s="51">
        <f>'NFR-budsjett_FL'!G24</f>
        <v>0</v>
      </c>
      <c r="H24" s="51">
        <f>'NFR-budsjett_FL'!H24</f>
        <v>0</v>
      </c>
      <c r="I24" s="51">
        <f>'NFR-budsjett_FL'!I24</f>
        <v>0</v>
      </c>
      <c r="J24" s="51">
        <f>'NFR-budsjett_FL'!J24</f>
        <v>0</v>
      </c>
      <c r="K24" s="51">
        <f>'NFR-budsjett_FL'!K24</f>
        <v>0</v>
      </c>
      <c r="L24" s="51">
        <f>'NFR-budsjett_FL'!L24</f>
        <v>0</v>
      </c>
      <c r="M24" s="51">
        <f t="shared" ref="M24" si="11">H24+I24+J24</f>
        <v>0</v>
      </c>
      <c r="N24" s="51">
        <f t="shared" si="9"/>
        <v>0</v>
      </c>
      <c r="O24" s="48">
        <f t="shared" si="10"/>
        <v>0</v>
      </c>
    </row>
    <row r="25" spans="2:15" x14ac:dyDescent="0.2">
      <c r="B25" t="s">
        <v>416</v>
      </c>
      <c r="C25" s="51">
        <f>'NFR-budsjett_FL'!C25</f>
        <v>0</v>
      </c>
      <c r="D25" s="51">
        <f>'NFR-budsjett_FL'!D25</f>
        <v>0</v>
      </c>
      <c r="E25" s="51">
        <f>'NFR-budsjett_FL'!E25</f>
        <v>0</v>
      </c>
      <c r="F25" s="51">
        <f>'NFR-budsjett_FL'!F25</f>
        <v>0</v>
      </c>
      <c r="G25" s="51">
        <f>'NFR-budsjett_FL'!G25</f>
        <v>0</v>
      </c>
      <c r="H25" s="51">
        <f>'NFR-budsjett_FL'!H25</f>
        <v>0</v>
      </c>
      <c r="I25" s="51">
        <f>'NFR-budsjett_FL'!I25</f>
        <v>0</v>
      </c>
      <c r="J25" s="51">
        <f>'NFR-budsjett_FL'!J25</f>
        <v>0</v>
      </c>
      <c r="K25" s="51">
        <f>'NFR-budsjett_FL'!K25</f>
        <v>0</v>
      </c>
      <c r="L25" s="51">
        <f>'NFR-budsjett_FL'!L25</f>
        <v>0</v>
      </c>
      <c r="M25" s="51" t="e">
        <f>-IF(#REF!="Fast beløp",#REF!,Budsjett!#REF!)</f>
        <v>#REF!</v>
      </c>
      <c r="N25" s="51">
        <f t="shared" si="9"/>
        <v>0</v>
      </c>
      <c r="O25" s="48">
        <f t="shared" si="10"/>
        <v>0</v>
      </c>
    </row>
    <row r="26" spans="2:15" x14ac:dyDescent="0.2">
      <c r="B26" t="s">
        <v>417</v>
      </c>
      <c r="C26" s="51">
        <f>'NFR-budsjett_FL'!C26</f>
        <v>0</v>
      </c>
      <c r="D26" s="51">
        <f>'NFR-budsjett_FL'!D26</f>
        <v>0</v>
      </c>
      <c r="E26" s="51">
        <f>'NFR-budsjett_FL'!E26</f>
        <v>0</v>
      </c>
      <c r="F26" s="51">
        <f>'NFR-budsjett_FL'!F26</f>
        <v>0</v>
      </c>
      <c r="G26" s="51">
        <f>'NFR-budsjett_FL'!G26</f>
        <v>0</v>
      </c>
      <c r="H26" s="51">
        <f>'NFR-budsjett_FL'!H26</f>
        <v>0</v>
      </c>
      <c r="I26" s="51">
        <f>'NFR-budsjett_FL'!I26</f>
        <v>0</v>
      </c>
      <c r="J26" s="51">
        <f>'NFR-budsjett_FL'!J26</f>
        <v>0</v>
      </c>
      <c r="K26" s="51">
        <f>'NFR-budsjett_FL'!K26</f>
        <v>0</v>
      </c>
      <c r="L26" s="51">
        <f>'NFR-budsjett_FL'!L26</f>
        <v>0</v>
      </c>
      <c r="M26" s="51" t="e">
        <f>-IF(Registrering!$B$28="Fast beløp",Budsjett!S61,Budsjett!#REF!)+Budsjett!#REF!</f>
        <v>#REF!</v>
      </c>
      <c r="N26" s="51">
        <f t="shared" si="9"/>
        <v>0</v>
      </c>
      <c r="O26" s="48">
        <f t="shared" si="10"/>
        <v>0</v>
      </c>
    </row>
    <row r="27" spans="2:15" ht="15" x14ac:dyDescent="0.25">
      <c r="B27" s="12" t="s">
        <v>405</v>
      </c>
      <c r="C27" s="52">
        <f>SUM(C22:C26)</f>
        <v>0</v>
      </c>
      <c r="D27" s="52">
        <f t="shared" ref="D27:M27" si="12">SUM(D22:D26)</f>
        <v>0</v>
      </c>
      <c r="E27" s="52">
        <f t="shared" si="12"/>
        <v>0</v>
      </c>
      <c r="F27" s="52">
        <f t="shared" si="12"/>
        <v>0</v>
      </c>
      <c r="G27" s="52">
        <f t="shared" si="12"/>
        <v>0</v>
      </c>
      <c r="H27" s="52">
        <f t="shared" si="12"/>
        <v>0</v>
      </c>
      <c r="I27" s="52">
        <f t="shared" si="12"/>
        <v>0</v>
      </c>
      <c r="J27" s="52">
        <f t="shared" si="12"/>
        <v>0</v>
      </c>
      <c r="K27" s="52">
        <f t="shared" si="12"/>
        <v>0</v>
      </c>
      <c r="L27" s="52">
        <f t="shared" si="12"/>
        <v>0</v>
      </c>
      <c r="M27" s="52" t="e">
        <f t="shared" si="12"/>
        <v>#REF!</v>
      </c>
      <c r="N27" s="78">
        <f>SUM(N22:N26)</f>
        <v>0</v>
      </c>
      <c r="O27" s="337">
        <f>IFERROR(N27/N27,0)</f>
        <v>0</v>
      </c>
    </row>
    <row r="28" spans="2:15" x14ac:dyDescent="0.2">
      <c r="B28" s="53"/>
      <c r="C28" s="54"/>
      <c r="D28" s="54"/>
      <c r="E28" s="54"/>
      <c r="F28" s="54"/>
      <c r="G28" s="54"/>
      <c r="H28" s="54"/>
      <c r="I28" s="54"/>
      <c r="J28" s="54"/>
      <c r="K28" s="54"/>
      <c r="L28" s="54"/>
      <c r="M28" s="54"/>
      <c r="N28" s="54"/>
    </row>
    <row r="29" spans="2:15" ht="15" x14ac:dyDescent="0.25">
      <c r="B29" s="43" t="s">
        <v>418</v>
      </c>
    </row>
    <row r="30" spans="2:15" x14ac:dyDescent="0.2">
      <c r="B30" s="49"/>
      <c r="C30" s="49">
        <f>C4</f>
        <v>2025</v>
      </c>
      <c r="D30" s="49">
        <f t="shared" ref="D30:L30" si="13">D4</f>
        <v>2026</v>
      </c>
      <c r="E30" s="49">
        <f t="shared" si="13"/>
        <v>2027</v>
      </c>
      <c r="F30" s="49">
        <f t="shared" si="13"/>
        <v>2028</v>
      </c>
      <c r="G30" s="49">
        <f t="shared" si="13"/>
        <v>2029</v>
      </c>
      <c r="H30" s="49">
        <f t="shared" si="13"/>
        <v>2030</v>
      </c>
      <c r="I30" s="49">
        <f t="shared" si="13"/>
        <v>2031</v>
      </c>
      <c r="J30" s="49">
        <f t="shared" si="13"/>
        <v>2032</v>
      </c>
      <c r="K30" s="49">
        <f t="shared" si="13"/>
        <v>2033</v>
      </c>
      <c r="L30" s="49">
        <f t="shared" si="13"/>
        <v>2034</v>
      </c>
      <c r="M30" s="49" t="s">
        <v>400</v>
      </c>
      <c r="N30" s="49" t="s">
        <v>126</v>
      </c>
    </row>
    <row r="31" spans="2:15" x14ac:dyDescent="0.2">
      <c r="B31" t="s">
        <v>419</v>
      </c>
      <c r="C31" s="55">
        <f>'NFR-budsjett_FL'!C31</f>
        <v>0</v>
      </c>
      <c r="D31" s="55">
        <f>'NFR-budsjett_FL'!D31</f>
        <v>0</v>
      </c>
      <c r="E31" s="55">
        <f>'NFR-budsjett_FL'!E31</f>
        <v>0</v>
      </c>
      <c r="F31" s="55">
        <f>'NFR-budsjett_FL'!F31</f>
        <v>0</v>
      </c>
      <c r="G31" s="55">
        <f>'NFR-budsjett_FL'!G31</f>
        <v>0</v>
      </c>
      <c r="H31" s="55">
        <f>'NFR-budsjett_FL'!H31</f>
        <v>0</v>
      </c>
      <c r="I31" s="55">
        <f>'NFR-budsjett_FL'!I31</f>
        <v>0</v>
      </c>
      <c r="J31" s="55">
        <f>'NFR-budsjett_FL'!J31</f>
        <v>0</v>
      </c>
      <c r="K31" s="55">
        <f>'NFR-budsjett_FL'!K31</f>
        <v>0</v>
      </c>
      <c r="L31" s="55">
        <f>'NFR-budsjett_FL'!L31</f>
        <v>0</v>
      </c>
      <c r="M31" s="55">
        <f>-SUMIF(Budsjett!$DM$40:$DM$42,#REF!,Budsjett!EA40:EA42)</f>
        <v>0</v>
      </c>
      <c r="N31" s="51">
        <f>SUM(C31:L31)</f>
        <v>0</v>
      </c>
    </row>
    <row r="32" spans="2:15" x14ac:dyDescent="0.2">
      <c r="B32" t="s">
        <v>420</v>
      </c>
      <c r="C32" s="55">
        <f>'NFR-budsjett_FL'!C32</f>
        <v>0</v>
      </c>
      <c r="D32" s="55">
        <f>'NFR-budsjett_FL'!D32</f>
        <v>0</v>
      </c>
      <c r="E32" s="55">
        <f>'NFR-budsjett_FL'!E32</f>
        <v>0</v>
      </c>
      <c r="F32" s="55">
        <f>'NFR-budsjett_FL'!F32</f>
        <v>0</v>
      </c>
      <c r="G32" s="55">
        <f>'NFR-budsjett_FL'!G32</f>
        <v>0</v>
      </c>
      <c r="H32" s="55">
        <f>'NFR-budsjett_FL'!H32</f>
        <v>0</v>
      </c>
      <c r="I32" s="55">
        <f>'NFR-budsjett_FL'!I32</f>
        <v>0</v>
      </c>
      <c r="J32" s="55">
        <f>'NFR-budsjett_FL'!J32</f>
        <v>0</v>
      </c>
      <c r="K32" s="55">
        <f>'NFR-budsjett_FL'!K32</f>
        <v>0</v>
      </c>
      <c r="L32" s="55">
        <f>'NFR-budsjett_FL'!L32</f>
        <v>0</v>
      </c>
      <c r="M32" s="55">
        <f>-SUMIF(Budsjett!$DM$4:$DM$18,#REF!,Budsjett!EA4:EA18)</f>
        <v>0</v>
      </c>
      <c r="N32" s="51">
        <f t="shared" ref="N32:N37" si="14">SUM(C32:L32)</f>
        <v>0</v>
      </c>
    </row>
    <row r="33" spans="2:14" x14ac:dyDescent="0.2">
      <c r="B33" t="s">
        <v>421</v>
      </c>
      <c r="C33" s="55">
        <f>'NFR-budsjett_FL'!C33</f>
        <v>0</v>
      </c>
      <c r="D33" s="55">
        <f>'NFR-budsjett_FL'!D33</f>
        <v>0</v>
      </c>
      <c r="E33" s="55">
        <f>'NFR-budsjett_FL'!E33</f>
        <v>0</v>
      </c>
      <c r="F33" s="55">
        <f>'NFR-budsjett_FL'!F33</f>
        <v>0</v>
      </c>
      <c r="G33" s="55">
        <f>'NFR-budsjett_FL'!G33</f>
        <v>0</v>
      </c>
      <c r="H33" s="55">
        <f>'NFR-budsjett_FL'!H33</f>
        <v>0</v>
      </c>
      <c r="I33" s="55">
        <f>'NFR-budsjett_FL'!I33</f>
        <v>0</v>
      </c>
      <c r="J33" s="55">
        <f>'NFR-budsjett_FL'!J33</f>
        <v>0</v>
      </c>
      <c r="K33" s="55">
        <f>'NFR-budsjett_FL'!K33</f>
        <v>0</v>
      </c>
      <c r="L33" s="55">
        <f>'NFR-budsjett_FL'!L33</f>
        <v>0</v>
      </c>
      <c r="M33" s="55">
        <f>-SUMIF(Budsjett!$DM$4:$DM$18,#REF!,Budsjett!EA4:EA18)</f>
        <v>0</v>
      </c>
      <c r="N33" s="51">
        <f t="shared" si="14"/>
        <v>0</v>
      </c>
    </row>
    <row r="34" spans="2:14" x14ac:dyDescent="0.2">
      <c r="B34" t="s">
        <v>422</v>
      </c>
      <c r="C34" s="55">
        <f>'NFR-budsjett_FL'!C34</f>
        <v>0</v>
      </c>
      <c r="D34" s="55">
        <f>'NFR-budsjett_FL'!D34</f>
        <v>0</v>
      </c>
      <c r="E34" s="55">
        <f>'NFR-budsjett_FL'!E34</f>
        <v>0</v>
      </c>
      <c r="F34" s="55">
        <f>'NFR-budsjett_FL'!F34</f>
        <v>0</v>
      </c>
      <c r="G34" s="55">
        <f>'NFR-budsjett_FL'!G34</f>
        <v>0</v>
      </c>
      <c r="H34" s="55">
        <f>'NFR-budsjett_FL'!H34</f>
        <v>0</v>
      </c>
      <c r="I34" s="55">
        <f>'NFR-budsjett_FL'!I34</f>
        <v>0</v>
      </c>
      <c r="J34" s="55">
        <f>'NFR-budsjett_FL'!J34</f>
        <v>0</v>
      </c>
      <c r="K34" s="55">
        <f>'NFR-budsjett_FL'!K34</f>
        <v>0</v>
      </c>
      <c r="L34" s="55">
        <f>'NFR-budsjett_FL'!L34</f>
        <v>0</v>
      </c>
      <c r="M34" s="55">
        <f t="shared" ref="M34:M41" si="15">H34+I34+J34</f>
        <v>0</v>
      </c>
      <c r="N34" s="51">
        <f t="shared" si="14"/>
        <v>0</v>
      </c>
    </row>
    <row r="35" spans="2:14" x14ac:dyDescent="0.2">
      <c r="B35" t="s">
        <v>423</v>
      </c>
      <c r="C35" s="55">
        <f>'NFR-budsjett_FL'!C35</f>
        <v>0</v>
      </c>
      <c r="D35" s="55">
        <f>'NFR-budsjett_FL'!D35</f>
        <v>0</v>
      </c>
      <c r="E35" s="55">
        <f>'NFR-budsjett_FL'!E35</f>
        <v>0</v>
      </c>
      <c r="F35" s="55">
        <f>'NFR-budsjett_FL'!F35</f>
        <v>0</v>
      </c>
      <c r="G35" s="55">
        <f>'NFR-budsjett_FL'!G35</f>
        <v>0</v>
      </c>
      <c r="H35" s="55">
        <f>'NFR-budsjett_FL'!H35</f>
        <v>0</v>
      </c>
      <c r="I35" s="55">
        <f>'NFR-budsjett_FL'!I35</f>
        <v>0</v>
      </c>
      <c r="J35" s="55">
        <f>'NFR-budsjett_FL'!J35</f>
        <v>0</v>
      </c>
      <c r="K35" s="55">
        <f>'NFR-budsjett_FL'!K35</f>
        <v>0</v>
      </c>
      <c r="L35" s="55">
        <f>'NFR-budsjett_FL'!L35</f>
        <v>0</v>
      </c>
      <c r="M35" s="55">
        <f t="shared" si="15"/>
        <v>0</v>
      </c>
      <c r="N35" s="51">
        <f t="shared" si="14"/>
        <v>0</v>
      </c>
    </row>
    <row r="36" spans="2:14" x14ac:dyDescent="0.2">
      <c r="B36" t="s">
        <v>424</v>
      </c>
      <c r="C36" s="55">
        <f>'NFR-budsjett_FL'!C36</f>
        <v>0</v>
      </c>
      <c r="D36" s="55">
        <f>'NFR-budsjett_FL'!D36</f>
        <v>0</v>
      </c>
      <c r="E36" s="55">
        <f>'NFR-budsjett_FL'!E36</f>
        <v>0</v>
      </c>
      <c r="F36" s="55">
        <f>'NFR-budsjett_FL'!F36</f>
        <v>0</v>
      </c>
      <c r="G36" s="55">
        <f>'NFR-budsjett_FL'!G36</f>
        <v>0</v>
      </c>
      <c r="H36" s="55">
        <f>'NFR-budsjett_FL'!H36</f>
        <v>0</v>
      </c>
      <c r="I36" s="55">
        <f>'NFR-budsjett_FL'!I36</f>
        <v>0</v>
      </c>
      <c r="J36" s="55">
        <f>'NFR-budsjett_FL'!J36</f>
        <v>0</v>
      </c>
      <c r="K36" s="55">
        <f>'NFR-budsjett_FL'!K36</f>
        <v>0</v>
      </c>
      <c r="L36" s="55">
        <f>'NFR-budsjett_FL'!L36</f>
        <v>0</v>
      </c>
      <c r="M36" s="55">
        <f t="shared" si="15"/>
        <v>0</v>
      </c>
      <c r="N36" s="51">
        <f t="shared" si="14"/>
        <v>0</v>
      </c>
    </row>
    <row r="37" spans="2:14" x14ac:dyDescent="0.2">
      <c r="B37" t="s">
        <v>425</v>
      </c>
      <c r="C37" s="55">
        <f>'NFR-budsjett_FL'!C37</f>
        <v>0</v>
      </c>
      <c r="D37" s="55">
        <f>'NFR-budsjett_FL'!D37</f>
        <v>0</v>
      </c>
      <c r="E37" s="55">
        <f>'NFR-budsjett_FL'!E37</f>
        <v>0</v>
      </c>
      <c r="F37" s="55">
        <f>'NFR-budsjett_FL'!F37</f>
        <v>0</v>
      </c>
      <c r="G37" s="55">
        <f>'NFR-budsjett_FL'!G37</f>
        <v>0</v>
      </c>
      <c r="H37" s="55">
        <f>'NFR-budsjett_FL'!H37</f>
        <v>0</v>
      </c>
      <c r="I37" s="55">
        <f>'NFR-budsjett_FL'!I37</f>
        <v>0</v>
      </c>
      <c r="J37" s="55">
        <f>'NFR-budsjett_FL'!J37</f>
        <v>0</v>
      </c>
      <c r="K37" s="55">
        <f>'NFR-budsjett_FL'!K37</f>
        <v>0</v>
      </c>
      <c r="L37" s="55">
        <f>'NFR-budsjett_FL'!L37</f>
        <v>0</v>
      </c>
      <c r="M37" s="55">
        <f t="shared" si="15"/>
        <v>0</v>
      </c>
      <c r="N37" s="51">
        <f t="shared" si="14"/>
        <v>0</v>
      </c>
    </row>
    <row r="38" spans="2:14" ht="15" x14ac:dyDescent="0.25">
      <c r="B38" s="12" t="s">
        <v>426</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f t="shared" si="16"/>
        <v>0</v>
      </c>
      <c r="N38" s="52">
        <f>SUM(N31:N37)</f>
        <v>0</v>
      </c>
    </row>
    <row r="39" spans="2:14" x14ac:dyDescent="0.2">
      <c r="B39" t="s">
        <v>402</v>
      </c>
      <c r="C39" s="51">
        <f>'NFR-budsjett_FL'!C39</f>
        <v>0</v>
      </c>
      <c r="D39" s="51">
        <f>'NFR-budsjett_FL'!D39</f>
        <v>0</v>
      </c>
      <c r="E39" s="51">
        <f>'NFR-budsjett_FL'!E39</f>
        <v>0</v>
      </c>
      <c r="F39" s="51">
        <f>'NFR-budsjett_FL'!F39</f>
        <v>0</v>
      </c>
      <c r="G39" s="51">
        <f>'NFR-budsjett_FL'!G39</f>
        <v>0</v>
      </c>
      <c r="H39" s="51">
        <f>'NFR-budsjett_FL'!H39</f>
        <v>0</v>
      </c>
      <c r="I39" s="51">
        <f>'NFR-budsjett_FL'!I39</f>
        <v>0</v>
      </c>
      <c r="J39" s="51">
        <f>'NFR-budsjett_FL'!J39</f>
        <v>0</v>
      </c>
      <c r="K39" s="51">
        <f>'NFR-budsjett_FL'!K39</f>
        <v>0</v>
      </c>
      <c r="L39" s="51">
        <f>'NFR-budsjett_FL'!L39</f>
        <v>0</v>
      </c>
      <c r="M39" s="55">
        <f t="shared" si="15"/>
        <v>0</v>
      </c>
      <c r="N39" s="51">
        <f>SUM(C39:L39)</f>
        <v>0</v>
      </c>
    </row>
    <row r="40" spans="2:14" x14ac:dyDescent="0.2">
      <c r="B40" t="s">
        <v>403</v>
      </c>
      <c r="C40" s="51">
        <f>'NFR-budsjett_FL'!C40</f>
        <v>0</v>
      </c>
      <c r="D40" s="51">
        <f>'NFR-budsjett_FL'!D40</f>
        <v>0</v>
      </c>
      <c r="E40" s="51">
        <f>'NFR-budsjett_FL'!E40</f>
        <v>0</v>
      </c>
      <c r="F40" s="51">
        <f>'NFR-budsjett_FL'!F40</f>
        <v>0</v>
      </c>
      <c r="G40" s="51">
        <f>'NFR-budsjett_FL'!G40</f>
        <v>0</v>
      </c>
      <c r="H40" s="51">
        <f>'NFR-budsjett_FL'!H40</f>
        <v>0</v>
      </c>
      <c r="I40" s="51">
        <f>'NFR-budsjett_FL'!I40</f>
        <v>0</v>
      </c>
      <c r="J40" s="51">
        <f>'NFR-budsjett_FL'!J40</f>
        <v>0</v>
      </c>
      <c r="K40" s="51">
        <f>'NFR-budsjett_FL'!K40</f>
        <v>0</v>
      </c>
      <c r="L40" s="51">
        <f>'NFR-budsjett_FL'!L40</f>
        <v>0</v>
      </c>
      <c r="M40" s="55">
        <f t="shared" si="15"/>
        <v>0</v>
      </c>
      <c r="N40" s="51">
        <f t="shared" ref="N40:N41" si="17">SUM(C40:L40)</f>
        <v>0</v>
      </c>
    </row>
    <row r="41" spans="2:14" x14ac:dyDescent="0.2">
      <c r="B41" t="s">
        <v>404</v>
      </c>
      <c r="C41" s="51">
        <f>'NFR-budsjett_FL'!C41</f>
        <v>0</v>
      </c>
      <c r="D41" s="51">
        <f>'NFR-budsjett_FL'!D41</f>
        <v>0</v>
      </c>
      <c r="E41" s="51">
        <f>'NFR-budsjett_FL'!E41</f>
        <v>0</v>
      </c>
      <c r="F41" s="51">
        <f>'NFR-budsjett_FL'!F41</f>
        <v>0</v>
      </c>
      <c r="G41" s="51">
        <f>'NFR-budsjett_FL'!G41</f>
        <v>0</v>
      </c>
      <c r="H41" s="51">
        <f>'NFR-budsjett_FL'!H41</f>
        <v>0</v>
      </c>
      <c r="I41" s="51">
        <f>'NFR-budsjett_FL'!I41</f>
        <v>0</v>
      </c>
      <c r="J41" s="51">
        <f>'NFR-budsjett_FL'!J41</f>
        <v>0</v>
      </c>
      <c r="K41" s="51">
        <f>'NFR-budsjett_FL'!K41</f>
        <v>0</v>
      </c>
      <c r="L41" s="51">
        <f>'NFR-budsjett_FL'!L41</f>
        <v>0</v>
      </c>
      <c r="M41" s="55">
        <f t="shared" si="15"/>
        <v>0</v>
      </c>
      <c r="N41" s="51">
        <f t="shared" si="17"/>
        <v>0</v>
      </c>
    </row>
    <row r="42" spans="2:14" ht="15" x14ac:dyDescent="0.25">
      <c r="B42" s="12" t="s">
        <v>417</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f t="shared" si="18"/>
        <v>0</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0070C0"/>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28515625" hidden="1" customWidth="1"/>
    <col min="14" max="14" width="10.85546875" customWidth="1"/>
    <col min="15" max="15" width="10.140625" customWidth="1"/>
    <col min="16" max="16" width="10.5703125" customWidth="1"/>
  </cols>
  <sheetData>
    <row r="1" spans="2:14" ht="15.75" x14ac:dyDescent="0.25">
      <c r="B1" s="50" t="s">
        <v>427</v>
      </c>
    </row>
    <row r="3" spans="2:14" ht="15" x14ac:dyDescent="0.25">
      <c r="B3" s="43" t="s">
        <v>376</v>
      </c>
    </row>
    <row r="4" spans="2:14"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t="s">
        <v>126</v>
      </c>
    </row>
    <row r="5" spans="2:14" x14ac:dyDescent="0.2">
      <c r="B5" s="2" t="s">
        <v>194</v>
      </c>
      <c r="C5" s="454">
        <f>'NFR-budsjett_FL'!C5+'NFR - Partner 1'!C5+'NFR - Partner 2'!C5+'NFR - Partner 3'!C5+'NFR - Partner 4'!C5+'NFR - Partner 5'!C5+'NFR - Partner 6'!C5+'NFR - Partner 7'!C5+'NFR - Partner 8'!C5+'NFR - Partner 9'!C5+'NFR - Partner 10'!C5</f>
        <v>0</v>
      </c>
      <c r="D5" s="454">
        <f>'NFR-budsjett_FL'!D5+'NFR - Partner 1'!D5+'NFR - Partner 2'!D5+'NFR - Partner 3'!D5+'NFR - Partner 4'!D5+'NFR - Partner 5'!D5+'NFR - Partner 6'!D5+'NFR - Partner 7'!D5+'NFR - Partner 8'!D5+'NFR - Partner 9'!D5+'NFR - Partner 10'!D5</f>
        <v>0</v>
      </c>
      <c r="E5" s="454">
        <f>'NFR-budsjett_FL'!E5+'NFR - Partner 1'!E5+'NFR - Partner 2'!E5+'NFR - Partner 3'!E5+'NFR - Partner 4'!E5+'NFR - Partner 5'!E5+'NFR - Partner 6'!E5+'NFR - Partner 7'!E5+'NFR - Partner 8'!E5+'NFR - Partner 9'!E5+'NFR - Partner 10'!E5</f>
        <v>0</v>
      </c>
      <c r="F5" s="454">
        <f>'NFR-budsjett_FL'!F5+'NFR - Partner 1'!F5+'NFR - Partner 2'!F5+'NFR - Partner 3'!F5+'NFR - Partner 4'!F5+'NFR - Partner 5'!F5+'NFR - Partner 6'!F5+'NFR - Partner 7'!F5+'NFR - Partner 8'!F5+'NFR - Partner 9'!F5+'NFR - Partner 10'!F5</f>
        <v>0</v>
      </c>
      <c r="G5" s="454">
        <f>'NFR-budsjett_FL'!G5+'NFR - Partner 1'!G5+'NFR - Partner 2'!G5+'NFR - Partner 3'!G5+'NFR - Partner 4'!G5+'NFR - Partner 5'!G5+'NFR - Partner 6'!G5+'NFR - Partner 7'!G5+'NFR - Partner 8'!G5+'NFR - Partner 9'!G5+'NFR - Partner 10'!G5</f>
        <v>0</v>
      </c>
      <c r="H5" s="454">
        <f>'NFR-budsjett_FL'!H5+'NFR - Partner 1'!H5+'NFR - Partner 2'!H5+'NFR - Partner 3'!H5+'NFR - Partner 4'!H5+'NFR - Partner 5'!H5+'NFR - Partner 6'!H5+'NFR - Partner 7'!H5+'NFR - Partner 8'!H5+'NFR - Partner 9'!H5+'NFR - Partner 10'!H5</f>
        <v>0</v>
      </c>
      <c r="I5" s="454">
        <f>'NFR-budsjett_FL'!I5+'NFR - Partner 1'!I5+'NFR - Partner 2'!I5+'NFR - Partner 3'!I5+'NFR - Partner 4'!I5+'NFR - Partner 5'!I5+'NFR - Partner 6'!I5+'NFR - Partner 7'!I5+'NFR - Partner 8'!I5+'NFR - Partner 9'!I5+'NFR - Partner 10'!I5</f>
        <v>0</v>
      </c>
      <c r="J5" s="454">
        <f>'NFR-budsjett_FL'!J5+'NFR - Partner 1'!J5+'NFR - Partner 2'!J5+'NFR - Partner 3'!J5+'NFR - Partner 4'!J5+'NFR - Partner 5'!J5+'NFR - Partner 6'!J5+'NFR - Partner 7'!J5+'NFR - Partner 8'!J5+'NFR - Partner 9'!J5+'NFR - Partner 10'!J5</f>
        <v>0</v>
      </c>
      <c r="K5" s="454">
        <f>'NFR-budsjett_FL'!K5+'NFR - Partner 1'!K5+'NFR - Partner 2'!K5+'NFR - Partner 3'!K5+'NFR - Partner 4'!K5+'NFR - Partner 5'!K5+'NFR - Partner 6'!K5+'NFR - Partner 7'!K5+'NFR - Partner 8'!K5+'NFR - Partner 9'!K5+'NFR - Partner 10'!K5</f>
        <v>0</v>
      </c>
      <c r="L5" s="454">
        <f>'NFR-budsjett_FL'!L5+'NFR - Partner 1'!L5+'NFR - Partner 2'!L5+'NFR - Partner 3'!L5+'NFR - Partner 4'!L5+'NFR - Partner 5'!L5+'NFR - Partner 6'!L5+'NFR - Partner 7'!L5+'NFR - Partner 8'!L5+'NFR - Partner 9'!L5+'NFR - Partner 10'!L5</f>
        <v>0</v>
      </c>
      <c r="M5" s="454">
        <f>H5+I5+J5</f>
        <v>0</v>
      </c>
      <c r="N5" s="454">
        <f>SUM(C5:L5)</f>
        <v>0</v>
      </c>
    </row>
    <row r="6" spans="2:14" x14ac:dyDescent="0.2">
      <c r="B6" s="2" t="s">
        <v>377</v>
      </c>
      <c r="C6" s="454">
        <f>'NFR-budsjett_FL'!C6+'NFR - Partner 1'!C6+'NFR - Partner 2'!C6+'NFR - Partner 3'!C6+'NFR - Partner 4'!C6+'NFR - Partner 5'!C6+'NFR - Partner 6'!C6+'NFR - Partner 7'!C6+'NFR - Partner 8'!C6+'NFR - Partner 9'!C6+'NFR - Partner 10'!C6</f>
        <v>0</v>
      </c>
      <c r="D6" s="454">
        <f>'NFR-budsjett_FL'!D6+'NFR - Partner 1'!D6+'NFR - Partner 2'!D6+'NFR - Partner 3'!D6+'NFR - Partner 4'!D6+'NFR - Partner 5'!D6+'NFR - Partner 6'!D6+'NFR - Partner 7'!D6+'NFR - Partner 8'!D6+'NFR - Partner 9'!D6+'NFR - Partner 10'!D6</f>
        <v>0</v>
      </c>
      <c r="E6" s="454">
        <f>'NFR-budsjett_FL'!E6+'NFR - Partner 1'!E6+'NFR - Partner 2'!E6+'NFR - Partner 3'!E6+'NFR - Partner 4'!E6+'NFR - Partner 5'!E6+'NFR - Partner 6'!E6+'NFR - Partner 7'!E6+'NFR - Partner 8'!E6+'NFR - Partner 9'!E6+'NFR - Partner 10'!E6</f>
        <v>0</v>
      </c>
      <c r="F6" s="454">
        <f>'NFR-budsjett_FL'!F6+'NFR - Partner 1'!F6+'NFR - Partner 2'!F6+'NFR - Partner 3'!F6+'NFR - Partner 4'!F6+'NFR - Partner 5'!F6+'NFR - Partner 6'!F6+'NFR - Partner 7'!F6+'NFR - Partner 8'!F6+'NFR - Partner 9'!F6+'NFR - Partner 10'!F6</f>
        <v>0</v>
      </c>
      <c r="G6" s="454">
        <f>'NFR-budsjett_FL'!G6+'NFR - Partner 1'!G6+'NFR - Partner 2'!G6+'NFR - Partner 3'!G6+'NFR - Partner 4'!G6+'NFR - Partner 5'!G6+'NFR - Partner 6'!G6+'NFR - Partner 7'!G6+'NFR - Partner 8'!G6+'NFR - Partner 9'!G6+'NFR - Partner 10'!G6</f>
        <v>0</v>
      </c>
      <c r="H6" s="454">
        <f>'NFR-budsjett_FL'!H6+'NFR - Partner 1'!H6+'NFR - Partner 2'!H6+'NFR - Partner 3'!H6+'NFR - Partner 4'!H6+'NFR - Partner 5'!H6+'NFR - Partner 6'!H6+'NFR - Partner 7'!H6+'NFR - Partner 8'!H6+'NFR - Partner 9'!H6+'NFR - Partner 10'!H6</f>
        <v>0</v>
      </c>
      <c r="I6" s="454">
        <f>'NFR-budsjett_FL'!I6+'NFR - Partner 1'!I6+'NFR - Partner 2'!I6+'NFR - Partner 3'!I6+'NFR - Partner 4'!I6+'NFR - Partner 5'!I6+'NFR - Partner 6'!I6+'NFR - Partner 7'!I6+'NFR - Partner 8'!I6+'NFR - Partner 9'!I6+'NFR - Partner 10'!I6</f>
        <v>0</v>
      </c>
      <c r="J6" s="454">
        <f>'NFR-budsjett_FL'!J6+'NFR - Partner 1'!J6+'NFR - Partner 2'!J6+'NFR - Partner 3'!J6+'NFR - Partner 4'!J6+'NFR - Partner 5'!J6+'NFR - Partner 6'!J6+'NFR - Partner 7'!J6+'NFR - Partner 8'!J6+'NFR - Partner 9'!J6+'NFR - Partner 10'!J6</f>
        <v>0</v>
      </c>
      <c r="K6" s="454">
        <f>'NFR-budsjett_FL'!K6+'NFR - Partner 1'!K6+'NFR - Partner 2'!K6+'NFR - Partner 3'!K6+'NFR - Partner 4'!K6+'NFR - Partner 5'!K6+'NFR - Partner 6'!K6+'NFR - Partner 7'!K6+'NFR - Partner 8'!K6+'NFR - Partner 9'!K6+'NFR - Partner 10'!K6</f>
        <v>0</v>
      </c>
      <c r="L6" s="454">
        <f>'NFR-budsjett_FL'!L6+'NFR - Partner 1'!L6+'NFR - Partner 2'!L6+'NFR - Partner 3'!L6+'NFR - Partner 4'!L6+'NFR - Partner 5'!L6+'NFR - Partner 6'!L6+'NFR - Partner 7'!L6+'NFR - Partner 8'!L6+'NFR - Partner 9'!L6+'NFR - Partner 10'!L6</f>
        <v>0</v>
      </c>
      <c r="M6" s="454">
        <f t="shared" ref="M6" si="0">H6+I6+J6</f>
        <v>0</v>
      </c>
      <c r="N6" s="454">
        <f t="shared" ref="N6:N8" si="1">SUM(C6:L6)</f>
        <v>0</v>
      </c>
    </row>
    <row r="7" spans="2:14" x14ac:dyDescent="0.2">
      <c r="B7" s="2" t="s">
        <v>378</v>
      </c>
      <c r="C7" s="454">
        <f>'NFR-budsjett_FL'!C7+'NFR - Partner 1'!C7+'NFR - Partner 2'!C7+'NFR - Partner 3'!C7+'NFR - Partner 4'!C7+'NFR - Partner 5'!C7+'NFR - Partner 6'!C7+'NFR - Partner 7'!C7+'NFR - Partner 8'!C7+'NFR - Partner 9'!C7+'NFR - Partner 10'!C7</f>
        <v>0</v>
      </c>
      <c r="D7" s="454">
        <f>'NFR-budsjett_FL'!D7+'NFR - Partner 1'!D7+'NFR - Partner 2'!D7+'NFR - Partner 3'!D7+'NFR - Partner 4'!D7+'NFR - Partner 5'!D7+'NFR - Partner 6'!D7+'NFR - Partner 7'!D7+'NFR - Partner 8'!D7+'NFR - Partner 9'!D7+'NFR - Partner 10'!D7</f>
        <v>0</v>
      </c>
      <c r="E7" s="454">
        <f>'NFR-budsjett_FL'!E7+'NFR - Partner 1'!E7+'NFR - Partner 2'!E7+'NFR - Partner 3'!E7+'NFR - Partner 4'!E7+'NFR - Partner 5'!E7+'NFR - Partner 6'!E7+'NFR - Partner 7'!E7+'NFR - Partner 8'!E7+'NFR - Partner 9'!E7+'NFR - Partner 10'!E7</f>
        <v>0</v>
      </c>
      <c r="F7" s="454">
        <f>'NFR-budsjett_FL'!F7+'NFR - Partner 1'!F7+'NFR - Partner 2'!F7+'NFR - Partner 3'!F7+'NFR - Partner 4'!F7+'NFR - Partner 5'!F7+'NFR - Partner 6'!F7+'NFR - Partner 7'!F7+'NFR - Partner 8'!F7+'NFR - Partner 9'!F7+'NFR - Partner 10'!F7</f>
        <v>0</v>
      </c>
      <c r="G7" s="454">
        <f>'NFR-budsjett_FL'!G7+'NFR - Partner 1'!G7+'NFR - Partner 2'!G7+'NFR - Partner 3'!G7+'NFR - Partner 4'!G7+'NFR - Partner 5'!G7+'NFR - Partner 6'!G7+'NFR - Partner 7'!G7+'NFR - Partner 8'!G7+'NFR - Partner 9'!G7+'NFR - Partner 10'!G7</f>
        <v>0</v>
      </c>
      <c r="H7" s="454">
        <f>'NFR-budsjett_FL'!H7+'NFR - Partner 1'!H7+'NFR - Partner 2'!H7+'NFR - Partner 3'!H7+'NFR - Partner 4'!H7+'NFR - Partner 5'!H7+'NFR - Partner 6'!H7+'NFR - Partner 7'!H7+'NFR - Partner 8'!H7+'NFR - Partner 9'!H7+'NFR - Partner 10'!H7</f>
        <v>0</v>
      </c>
      <c r="I7" s="454">
        <f>'NFR-budsjett_FL'!I7+'NFR - Partner 1'!I7+'NFR - Partner 2'!I7+'NFR - Partner 3'!I7+'NFR - Partner 4'!I7+'NFR - Partner 5'!I7+'NFR - Partner 6'!I7+'NFR - Partner 7'!I7+'NFR - Partner 8'!I7+'NFR - Partner 9'!I7+'NFR - Partner 10'!I7</f>
        <v>0</v>
      </c>
      <c r="J7" s="454">
        <f>'NFR-budsjett_FL'!J7+'NFR - Partner 1'!J7+'NFR - Partner 2'!J7+'NFR - Partner 3'!J7+'NFR - Partner 4'!J7+'NFR - Partner 5'!J7+'NFR - Partner 6'!J7+'NFR - Partner 7'!J7+'NFR - Partner 8'!J7+'NFR - Partner 9'!J7+'NFR - Partner 10'!J7</f>
        <v>0</v>
      </c>
      <c r="K7" s="454">
        <f>'NFR-budsjett_FL'!K7+'NFR - Partner 1'!K7+'NFR - Partner 2'!K7+'NFR - Partner 3'!K7+'NFR - Partner 4'!K7+'NFR - Partner 5'!K7+'NFR - Partner 6'!K7+'NFR - Partner 7'!K7+'NFR - Partner 8'!K7+'NFR - Partner 9'!K7+'NFR - Partner 10'!K7</f>
        <v>0</v>
      </c>
      <c r="L7" s="454">
        <f>'NFR-budsjett_FL'!L7+'NFR - Partner 1'!L7+'NFR - Partner 2'!L7+'NFR - Partner 3'!L7+'NFR - Partner 4'!L7+'NFR - Partner 5'!L7+'NFR - Partner 6'!L7+'NFR - Partner 7'!L7+'NFR - Partner 8'!L7+'NFR - Partner 9'!L7+'NFR - Partner 10'!L7</f>
        <v>0</v>
      </c>
      <c r="M7" s="454" t="e">
        <f>Budsjett!#REF!+Budsjett!S53</f>
        <v>#REF!</v>
      </c>
      <c r="N7" s="454">
        <f t="shared" si="1"/>
        <v>0</v>
      </c>
    </row>
    <row r="8" spans="2:14" x14ac:dyDescent="0.2">
      <c r="B8" s="2" t="s">
        <v>379</v>
      </c>
      <c r="C8" s="454">
        <f>'NFR-budsjett_FL'!C8+'NFR - Partner 1'!C8+'NFR - Partner 2'!C8+'NFR - Partner 3'!C8+'NFR - Partner 4'!C8+'NFR - Partner 5'!C8+'NFR - Partner 6'!C8+'NFR - Partner 7'!C8+'NFR - Partner 8'!C8+'NFR - Partner 9'!C8+'NFR - Partner 10'!C8</f>
        <v>0</v>
      </c>
      <c r="D8" s="454">
        <f>'NFR-budsjett_FL'!D8+'NFR - Partner 1'!D8+'NFR - Partner 2'!D8+'NFR - Partner 3'!D8+'NFR - Partner 4'!D8+'NFR - Partner 5'!D8+'NFR - Partner 6'!D8+'NFR - Partner 7'!D8+'NFR - Partner 8'!D8+'NFR - Partner 9'!D8+'NFR - Partner 10'!D8</f>
        <v>0</v>
      </c>
      <c r="E8" s="454">
        <f>'NFR-budsjett_FL'!E8+'NFR - Partner 1'!E8+'NFR - Partner 2'!E8+'NFR - Partner 3'!E8+'NFR - Partner 4'!E8+'NFR - Partner 5'!E8+'NFR - Partner 6'!E8+'NFR - Partner 7'!E8+'NFR - Partner 8'!E8+'NFR - Partner 9'!E8+'NFR - Partner 10'!E8</f>
        <v>0</v>
      </c>
      <c r="F8" s="454">
        <f>'NFR-budsjett_FL'!F8+'NFR - Partner 1'!F8+'NFR - Partner 2'!F8+'NFR - Partner 3'!F8+'NFR - Partner 4'!F8+'NFR - Partner 5'!F8+'NFR - Partner 6'!F8+'NFR - Partner 7'!F8+'NFR - Partner 8'!F8+'NFR - Partner 9'!F8+'NFR - Partner 10'!F8</f>
        <v>0</v>
      </c>
      <c r="G8" s="454">
        <f>'NFR-budsjett_FL'!G8+'NFR - Partner 1'!G8+'NFR - Partner 2'!G8+'NFR - Partner 3'!G8+'NFR - Partner 4'!G8+'NFR - Partner 5'!G8+'NFR - Partner 6'!G8+'NFR - Partner 7'!G8+'NFR - Partner 8'!G8+'NFR - Partner 9'!G8+'NFR - Partner 10'!G8</f>
        <v>0</v>
      </c>
      <c r="H8" s="454">
        <f>'NFR-budsjett_FL'!H8+'NFR - Partner 1'!H8+'NFR - Partner 2'!H8+'NFR - Partner 3'!H8+'NFR - Partner 4'!H8+'NFR - Partner 5'!H8+'NFR - Partner 6'!H8+'NFR - Partner 7'!H8+'NFR - Partner 8'!H8+'NFR - Partner 9'!H8+'NFR - Partner 10'!H8</f>
        <v>0</v>
      </c>
      <c r="I8" s="454">
        <f>'NFR-budsjett_FL'!I8+'NFR - Partner 1'!I8+'NFR - Partner 2'!I8+'NFR - Partner 3'!I8+'NFR - Partner 4'!I8+'NFR - Partner 5'!I8+'NFR - Partner 6'!I8+'NFR - Partner 7'!I8+'NFR - Partner 8'!I8+'NFR - Partner 9'!I8+'NFR - Partner 10'!I8</f>
        <v>0</v>
      </c>
      <c r="J8" s="454">
        <f>'NFR-budsjett_FL'!J8+'NFR - Partner 1'!J8+'NFR - Partner 2'!J8+'NFR - Partner 3'!J8+'NFR - Partner 4'!J8+'NFR - Partner 5'!J8+'NFR - Partner 6'!J8+'NFR - Partner 7'!J8+'NFR - Partner 8'!J8+'NFR - Partner 9'!J8+'NFR - Partner 10'!J8</f>
        <v>0</v>
      </c>
      <c r="K8" s="454">
        <f>'NFR-budsjett_FL'!K8+'NFR - Partner 1'!K8+'NFR - Partner 2'!K8+'NFR - Partner 3'!K8+'NFR - Partner 4'!K8+'NFR - Partner 5'!K8+'NFR - Partner 6'!K8+'NFR - Partner 7'!K8+'NFR - Partner 8'!K8+'NFR - Partner 9'!K8+'NFR - Partner 10'!K8</f>
        <v>0</v>
      </c>
      <c r="L8" s="454">
        <f>'NFR-budsjett_FL'!L8+'NFR - Partner 1'!L8+'NFR - Partner 2'!L8+'NFR - Partner 3'!L8+'NFR - Partner 4'!L8+'NFR - Partner 5'!L8+'NFR - Partner 6'!L8+'NFR - Partner 7'!L8+'NFR - Partner 8'!L8+'NFR - Partner 9'!L8+'NFR - Partner 10'!L8</f>
        <v>0</v>
      </c>
      <c r="M8" s="454">
        <f>Prosjektcontroller!N20</f>
        <v>0</v>
      </c>
      <c r="N8" s="454">
        <f t="shared" si="1"/>
        <v>0</v>
      </c>
    </row>
    <row r="9" spans="2:14" ht="15" x14ac:dyDescent="0.25">
      <c r="B9" s="12" t="s">
        <v>380</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381</v>
      </c>
    </row>
    <row r="12" spans="2:14" x14ac:dyDescent="0.2">
      <c r="B12" s="49"/>
      <c r="C12" s="75">
        <f>C4</f>
        <v>2025</v>
      </c>
      <c r="D12" s="75">
        <f t="shared" ref="D12:L12" si="3">D4</f>
        <v>2026</v>
      </c>
      <c r="E12" s="75">
        <f t="shared" si="3"/>
        <v>2027</v>
      </c>
      <c r="F12" s="75">
        <f t="shared" si="3"/>
        <v>2028</v>
      </c>
      <c r="G12" s="75">
        <f t="shared" si="3"/>
        <v>2029</v>
      </c>
      <c r="H12" s="75">
        <f t="shared" si="3"/>
        <v>2030</v>
      </c>
      <c r="I12" s="75">
        <f t="shared" si="3"/>
        <v>2031</v>
      </c>
      <c r="J12" s="75">
        <f t="shared" si="3"/>
        <v>2032</v>
      </c>
      <c r="K12" s="75">
        <f t="shared" si="3"/>
        <v>2033</v>
      </c>
      <c r="L12" s="75">
        <f t="shared" si="3"/>
        <v>2034</v>
      </c>
      <c r="M12" s="49" t="s">
        <v>400</v>
      </c>
      <c r="N12" s="49" t="s">
        <v>126</v>
      </c>
    </row>
    <row r="13" spans="2:14" x14ac:dyDescent="0.2">
      <c r="B13" s="2" t="s">
        <v>382</v>
      </c>
      <c r="C13" s="455">
        <f>'NFR-budsjett_FL'!C13+'NFR - Partner 1'!C13+'NFR - Partner 2'!C13+'NFR - Partner 3'!C13+'NFR - Partner 4'!C13+'NFR - Partner 5'!C13+'NFR - Partner 6'!C13+'NFR - Partner 7'!C13+'NFR - Partner 8'!C13+'NFR - Partner 9'!C13+'NFR - Partner 10'!C13</f>
        <v>0</v>
      </c>
      <c r="D13" s="455">
        <f>'NFR-budsjett_FL'!D13+'NFR - Partner 1'!D13+'NFR - Partner 2'!D13+'NFR - Partner 3'!D13+'NFR - Partner 4'!D13+'NFR - Partner 5'!D13+'NFR - Partner 6'!D13+'NFR - Partner 7'!D13+'NFR - Partner 8'!D13+'NFR - Partner 9'!D13+'NFR - Partner 10'!D13</f>
        <v>0</v>
      </c>
      <c r="E13" s="455">
        <f>'NFR-budsjett_FL'!E13+'NFR - Partner 1'!E13+'NFR - Partner 2'!E13+'NFR - Partner 3'!E13+'NFR - Partner 4'!E13+'NFR - Partner 5'!E13+'NFR - Partner 6'!E13+'NFR - Partner 7'!E13+'NFR - Partner 8'!E13+'NFR - Partner 9'!E13+'NFR - Partner 10'!E13</f>
        <v>0</v>
      </c>
      <c r="F13" s="455">
        <f>'NFR-budsjett_FL'!F13+'NFR - Partner 1'!F13+'NFR - Partner 2'!F13+'NFR - Partner 3'!F13+'NFR - Partner 4'!F13+'NFR - Partner 5'!F13+'NFR - Partner 6'!F13+'NFR - Partner 7'!F13+'NFR - Partner 8'!F13+'NFR - Partner 9'!F13+'NFR - Partner 10'!F13</f>
        <v>0</v>
      </c>
      <c r="G13" s="455">
        <f>'NFR-budsjett_FL'!G13+'NFR - Partner 1'!G13+'NFR - Partner 2'!G13+'NFR - Partner 3'!G13+'NFR - Partner 4'!G13+'NFR - Partner 5'!G13+'NFR - Partner 6'!G13+'NFR - Partner 7'!G13+'NFR - Partner 8'!G13+'NFR - Partner 9'!G13+'NFR - Partner 10'!G13</f>
        <v>0</v>
      </c>
      <c r="H13" s="455">
        <f>'NFR-budsjett_FL'!H13+'NFR - Partner 1'!H13+'NFR - Partner 2'!H13+'NFR - Partner 3'!H13+'NFR - Partner 4'!H13+'NFR - Partner 5'!H13+'NFR - Partner 6'!H13+'NFR - Partner 7'!H13+'NFR - Partner 8'!H13+'NFR - Partner 9'!H13+'NFR - Partner 10'!H13</f>
        <v>0</v>
      </c>
      <c r="I13" s="455">
        <f>'NFR-budsjett_FL'!I13+'NFR - Partner 1'!I13+'NFR - Partner 2'!I13+'NFR - Partner 3'!I13+'NFR - Partner 4'!I13+'NFR - Partner 5'!I13+'NFR - Partner 6'!I13+'NFR - Partner 7'!I13+'NFR - Partner 8'!I13+'NFR - Partner 9'!I13+'NFR - Partner 10'!I13</f>
        <v>0</v>
      </c>
      <c r="J13" s="455">
        <f>'NFR-budsjett_FL'!J13+'NFR - Partner 1'!J13+'NFR - Partner 2'!J13+'NFR - Partner 3'!J13+'NFR - Partner 4'!J13+'NFR - Partner 5'!J13+'NFR - Partner 6'!J13+'NFR - Partner 7'!J13+'NFR - Partner 8'!J13+'NFR - Partner 9'!J13+'NFR - Partner 10'!J13</f>
        <v>0</v>
      </c>
      <c r="K13" s="455">
        <f>'NFR-budsjett_FL'!K13+'NFR - Partner 1'!K13+'NFR - Partner 2'!K13+'NFR - Partner 3'!K13+'NFR - Partner 4'!K13+'NFR - Partner 5'!K13+'NFR - Partner 6'!K13+'NFR - Partner 7'!K13+'NFR - Partner 8'!K13+'NFR - Partner 9'!K13+'NFR - Partner 10'!K13</f>
        <v>0</v>
      </c>
      <c r="L13" s="455">
        <f>'NFR-budsjett_FL'!L13+'NFR - Partner 1'!L13+'NFR - Partner 2'!L13+'NFR - Partner 3'!L13+'NFR - Partner 4'!L13+'NFR - Partner 5'!L13+'NFR - Partner 6'!L13+'NFR - Partner 7'!L13+'NFR - Partner 8'!L13+'NFR - Partner 9'!L13+'NFR - Partner 10'!L13</f>
        <v>0</v>
      </c>
      <c r="M13" s="454">
        <f>H13+I13+J13</f>
        <v>0</v>
      </c>
      <c r="N13" s="454">
        <f>SUM(C13:L13)</f>
        <v>0</v>
      </c>
    </row>
    <row r="14" spans="2:14" x14ac:dyDescent="0.2">
      <c r="B14" s="2" t="s">
        <v>383</v>
      </c>
      <c r="C14" s="456">
        <f>'NFR-budsjett_FL'!C14+'NFR - Partner 1'!C14+'NFR - Partner 2'!C14+'NFR - Partner 3'!C14+'NFR - Partner 4'!C14+'NFR - Partner 5'!C14+'NFR - Partner 6'!C14+'NFR - Partner 7'!C14+'NFR - Partner 8'!C14+'NFR - Partner 9'!C14+'NFR - Partner 10'!C14</f>
        <v>0</v>
      </c>
      <c r="D14" s="456">
        <f>'NFR-budsjett_FL'!D14+'NFR - Partner 1'!D14+'NFR - Partner 2'!D14+'NFR - Partner 3'!D14+'NFR - Partner 4'!D14+'NFR - Partner 5'!D14+'NFR - Partner 6'!D14+'NFR - Partner 7'!D14+'NFR - Partner 8'!D14+'NFR - Partner 9'!D14+'NFR - Partner 10'!D14</f>
        <v>0</v>
      </c>
      <c r="E14" s="456">
        <f>'NFR-budsjett_FL'!E14+'NFR - Partner 1'!E14+'NFR - Partner 2'!E14+'NFR - Partner 3'!E14+'NFR - Partner 4'!E14+'NFR - Partner 5'!E14+'NFR - Partner 6'!E14+'NFR - Partner 7'!E14+'NFR - Partner 8'!E14+'NFR - Partner 9'!E14+'NFR - Partner 10'!E14</f>
        <v>0</v>
      </c>
      <c r="F14" s="456">
        <f>'NFR-budsjett_FL'!F14+'NFR - Partner 1'!F14+'NFR - Partner 2'!F14+'NFR - Partner 3'!F14+'NFR - Partner 4'!F14+'NFR - Partner 5'!F14+'NFR - Partner 6'!F14+'NFR - Partner 7'!F14+'NFR - Partner 8'!F14+'NFR - Partner 9'!F14+'NFR - Partner 10'!F14</f>
        <v>0</v>
      </c>
      <c r="G14" s="456">
        <f>'NFR-budsjett_FL'!G14+'NFR - Partner 1'!G14+'NFR - Partner 2'!G14+'NFR - Partner 3'!G14+'NFR - Partner 4'!G14+'NFR - Partner 5'!G14+'NFR - Partner 6'!G14+'NFR - Partner 7'!G14+'NFR - Partner 8'!G14+'NFR - Partner 9'!G14+'NFR - Partner 10'!G14</f>
        <v>0</v>
      </c>
      <c r="H14" s="456">
        <f>'NFR-budsjett_FL'!H14+'NFR - Partner 1'!H14+'NFR - Partner 2'!H14+'NFR - Partner 3'!H14+'NFR - Partner 4'!H14+'NFR - Partner 5'!H14+'NFR - Partner 6'!H14+'NFR - Partner 7'!H14+'NFR - Partner 8'!H14+'NFR - Partner 9'!H14+'NFR - Partner 10'!H14</f>
        <v>0</v>
      </c>
      <c r="I14" s="456">
        <f>'NFR-budsjett_FL'!I14+'NFR - Partner 1'!I14+'NFR - Partner 2'!I14+'NFR - Partner 3'!I14+'NFR - Partner 4'!I14+'NFR - Partner 5'!I14+'NFR - Partner 6'!I14+'NFR - Partner 7'!I14+'NFR - Partner 8'!I14+'NFR - Partner 9'!I14+'NFR - Partner 10'!I14</f>
        <v>0</v>
      </c>
      <c r="J14" s="456">
        <f>'NFR-budsjett_FL'!J14+'NFR - Partner 1'!J14+'NFR - Partner 2'!J14+'NFR - Partner 3'!J14+'NFR - Partner 4'!J14+'NFR - Partner 5'!J14+'NFR - Partner 6'!J14+'NFR - Partner 7'!J14+'NFR - Partner 8'!J14+'NFR - Partner 9'!J14+'NFR - Partner 10'!J14</f>
        <v>0</v>
      </c>
      <c r="K14" s="456">
        <f>'NFR-budsjett_FL'!K14+'NFR - Partner 1'!K14+'NFR - Partner 2'!K14+'NFR - Partner 3'!K14+'NFR - Partner 4'!K14+'NFR - Partner 5'!K14+'NFR - Partner 6'!K14+'NFR - Partner 7'!K14+'NFR - Partner 8'!K14+'NFR - Partner 9'!K14+'NFR - Partner 10'!K14</f>
        <v>0</v>
      </c>
      <c r="L14" s="456">
        <f>'NFR-budsjett_FL'!L14+'NFR - Partner 1'!L14+'NFR - Partner 2'!L14+'NFR - Partner 3'!L14+'NFR - Partner 4'!L14+'NFR - Partner 5'!L14+'NFR - Partner 6'!L14+'NFR - Partner 7'!L14+'NFR - Partner 8'!L14+'NFR - Partner 9'!L14+'NFR - Partner 10'!L14</f>
        <v>0</v>
      </c>
      <c r="M14" s="454">
        <f t="shared" ref="M14:M17" si="4">H14+I14+J14</f>
        <v>0</v>
      </c>
      <c r="N14" s="454">
        <f t="shared" ref="N14:N17" si="5">SUM(C14:L14)</f>
        <v>0</v>
      </c>
    </row>
    <row r="15" spans="2:14" x14ac:dyDescent="0.2">
      <c r="B15" s="2" t="s">
        <v>384</v>
      </c>
      <c r="C15" s="457">
        <f>'NFR-budsjett_FL'!C15+'NFR - Partner 1'!C15+'NFR - Partner 2'!C15+'NFR - Partner 3'!C15+'NFR - Partner 4'!C15+'NFR - Partner 5'!C15+'NFR - Partner 6'!C15+'NFR - Partner 7'!C15+'NFR - Partner 8'!C15+'NFR - Partner 9'!C15+'NFR - Partner 10'!C15</f>
        <v>0</v>
      </c>
      <c r="D15" s="457">
        <f>'NFR-budsjett_FL'!D15+'NFR - Partner 1'!D15+'NFR - Partner 2'!D15+'NFR - Partner 3'!D15+'NFR - Partner 4'!D15+'NFR - Partner 5'!D15+'NFR - Partner 6'!D15+'NFR - Partner 7'!D15+'NFR - Partner 8'!D15+'NFR - Partner 9'!D15+'NFR - Partner 10'!D15</f>
        <v>0</v>
      </c>
      <c r="E15" s="457">
        <f>'NFR-budsjett_FL'!E15+'NFR - Partner 1'!E15+'NFR - Partner 2'!E15+'NFR - Partner 3'!E15+'NFR - Partner 4'!E15+'NFR - Partner 5'!E15+'NFR - Partner 6'!E15+'NFR - Partner 7'!E15+'NFR - Partner 8'!E15+'NFR - Partner 9'!E15+'NFR - Partner 10'!E15</f>
        <v>0</v>
      </c>
      <c r="F15" s="457">
        <f>'NFR-budsjett_FL'!F15+'NFR - Partner 1'!F15+'NFR - Partner 2'!F15+'NFR - Partner 3'!F15+'NFR - Partner 4'!F15+'NFR - Partner 5'!F15+'NFR - Partner 6'!F15+'NFR - Partner 7'!F15+'NFR - Partner 8'!F15+'NFR - Partner 9'!F15+'NFR - Partner 10'!F15</f>
        <v>0</v>
      </c>
      <c r="G15" s="457">
        <f>'NFR-budsjett_FL'!G15+'NFR - Partner 1'!G15+'NFR - Partner 2'!G15+'NFR - Partner 3'!G15+'NFR - Partner 4'!G15+'NFR - Partner 5'!G15+'NFR - Partner 6'!G15+'NFR - Partner 7'!G15+'NFR - Partner 8'!G15+'NFR - Partner 9'!G15+'NFR - Partner 10'!G15</f>
        <v>0</v>
      </c>
      <c r="H15" s="457">
        <f>'NFR-budsjett_FL'!H15+'NFR - Partner 1'!H15+'NFR - Partner 2'!H15+'NFR - Partner 3'!H15+'NFR - Partner 4'!H15+'NFR - Partner 5'!H15+'NFR - Partner 6'!H15+'NFR - Partner 7'!H15+'NFR - Partner 8'!H15+'NFR - Partner 9'!H15+'NFR - Partner 10'!H15</f>
        <v>0</v>
      </c>
      <c r="I15" s="457">
        <f>'NFR-budsjett_FL'!I15+'NFR - Partner 1'!I15+'NFR - Partner 2'!I15+'NFR - Partner 3'!I15+'NFR - Partner 4'!I15+'NFR - Partner 5'!I15+'NFR - Partner 6'!I15+'NFR - Partner 7'!I15+'NFR - Partner 8'!I15+'NFR - Partner 9'!I15+'NFR - Partner 10'!I15</f>
        <v>0</v>
      </c>
      <c r="J15" s="457">
        <f>'NFR-budsjett_FL'!J15+'NFR - Partner 1'!J15+'NFR - Partner 2'!J15+'NFR - Partner 3'!J15+'NFR - Partner 4'!J15+'NFR - Partner 5'!J15+'NFR - Partner 6'!J15+'NFR - Partner 7'!J15+'NFR - Partner 8'!J15+'NFR - Partner 9'!J15+'NFR - Partner 10'!J15</f>
        <v>0</v>
      </c>
      <c r="K15" s="457">
        <f>'NFR-budsjett_FL'!K15+'NFR - Partner 1'!K15+'NFR - Partner 2'!K15+'NFR - Partner 3'!K15+'NFR - Partner 4'!K15+'NFR - Partner 5'!K15+'NFR - Partner 6'!K15+'NFR - Partner 7'!K15+'NFR - Partner 8'!K15+'NFR - Partner 9'!K15+'NFR - Partner 10'!K15</f>
        <v>0</v>
      </c>
      <c r="L15" s="457">
        <f>'NFR-budsjett_FL'!L15+'NFR - Partner 1'!L15+'NFR - Partner 2'!L15+'NFR - Partner 3'!L15+'NFR - Partner 4'!L15+'NFR - Partner 5'!L15+'NFR - Partner 6'!L15+'NFR - Partner 7'!L15+'NFR - Partner 8'!L15+'NFR - Partner 9'!L15+'NFR - Partner 10'!L15</f>
        <v>0</v>
      </c>
      <c r="M15" s="454">
        <f t="shared" si="4"/>
        <v>0</v>
      </c>
      <c r="N15" s="454">
        <f t="shared" si="5"/>
        <v>0</v>
      </c>
    </row>
    <row r="16" spans="2:14" x14ac:dyDescent="0.2">
      <c r="B16" s="2" t="s">
        <v>385</v>
      </c>
      <c r="C16" s="457">
        <f>'NFR-budsjett_FL'!C16+'NFR - Partner 1'!C16+'NFR - Partner 2'!C16+'NFR - Partner 3'!C16+'NFR - Partner 4'!C16+'NFR - Partner 5'!C16+'NFR - Partner 6'!C16+'NFR - Partner 7'!C16+'NFR - Partner 8'!C16+'NFR - Partner 9'!C16+'NFR - Partner 10'!C16</f>
        <v>0</v>
      </c>
      <c r="D16" s="457">
        <f>'NFR-budsjett_FL'!D16+'NFR - Partner 1'!D16+'NFR - Partner 2'!D16+'NFR - Partner 3'!D16+'NFR - Partner 4'!D16+'NFR - Partner 5'!D16+'NFR - Partner 6'!D16+'NFR - Partner 7'!D16+'NFR - Partner 8'!D16+'NFR - Partner 9'!D16+'NFR - Partner 10'!D16</f>
        <v>0</v>
      </c>
      <c r="E16" s="457">
        <f>'NFR-budsjett_FL'!E16+'NFR - Partner 1'!E16+'NFR - Partner 2'!E16+'NFR - Partner 3'!E16+'NFR - Partner 4'!E16+'NFR - Partner 5'!E16+'NFR - Partner 6'!E16+'NFR - Partner 7'!E16+'NFR - Partner 8'!E16+'NFR - Partner 9'!E16+'NFR - Partner 10'!E16</f>
        <v>0</v>
      </c>
      <c r="F16" s="457">
        <f>'NFR-budsjett_FL'!F16+'NFR - Partner 1'!F16+'NFR - Partner 2'!F16+'NFR - Partner 3'!F16+'NFR - Partner 4'!F16+'NFR - Partner 5'!F16+'NFR - Partner 6'!F16+'NFR - Partner 7'!F16+'NFR - Partner 8'!F16+'NFR - Partner 9'!F16+'NFR - Partner 10'!F16</f>
        <v>0</v>
      </c>
      <c r="G16" s="457">
        <f>'NFR-budsjett_FL'!G16+'NFR - Partner 1'!G16+'NFR - Partner 2'!G16+'NFR - Partner 3'!G16+'NFR - Partner 4'!G16+'NFR - Partner 5'!G16+'NFR - Partner 6'!G16+'NFR - Partner 7'!G16+'NFR - Partner 8'!G16+'NFR - Partner 9'!G16+'NFR - Partner 10'!G16</f>
        <v>0</v>
      </c>
      <c r="H16" s="457">
        <f>'NFR-budsjett_FL'!H16+'NFR - Partner 1'!H16+'NFR - Partner 2'!H16+'NFR - Partner 3'!H16+'NFR - Partner 4'!H16+'NFR - Partner 5'!H16+'NFR - Partner 6'!H16+'NFR - Partner 7'!H16+'NFR - Partner 8'!H16+'NFR - Partner 9'!H16+'NFR - Partner 10'!H16</f>
        <v>0</v>
      </c>
      <c r="I16" s="457">
        <f>'NFR-budsjett_FL'!I16+'NFR - Partner 1'!I16+'NFR - Partner 2'!I16+'NFR - Partner 3'!I16+'NFR - Partner 4'!I16+'NFR - Partner 5'!I16+'NFR - Partner 6'!I16+'NFR - Partner 7'!I16+'NFR - Partner 8'!I16+'NFR - Partner 9'!I16+'NFR - Partner 10'!I16</f>
        <v>0</v>
      </c>
      <c r="J16" s="457">
        <f>'NFR-budsjett_FL'!J16+'NFR - Partner 1'!J16+'NFR - Partner 2'!J16+'NFR - Partner 3'!J16+'NFR - Partner 4'!J16+'NFR - Partner 5'!J16+'NFR - Partner 6'!J16+'NFR - Partner 7'!J16+'NFR - Partner 8'!J16+'NFR - Partner 9'!J16+'NFR - Partner 10'!J16</f>
        <v>0</v>
      </c>
      <c r="K16" s="457">
        <f>'NFR-budsjett_FL'!K16+'NFR - Partner 1'!K16+'NFR - Partner 2'!K16+'NFR - Partner 3'!K16+'NFR - Partner 4'!K16+'NFR - Partner 5'!K16+'NFR - Partner 6'!K16+'NFR - Partner 7'!K16+'NFR - Partner 8'!K16+'NFR - Partner 9'!K16+'NFR - Partner 10'!K16</f>
        <v>0</v>
      </c>
      <c r="L16" s="457">
        <f>'NFR-budsjett_FL'!L16+'NFR - Partner 1'!L16+'NFR - Partner 2'!L16+'NFR - Partner 3'!L16+'NFR - Partner 4'!L16+'NFR - Partner 5'!L16+'NFR - Partner 6'!L16+'NFR - Partner 7'!L16+'NFR - Partner 8'!L16+'NFR - Partner 9'!L16+'NFR - Partner 10'!L16</f>
        <v>0</v>
      </c>
      <c r="M16" s="454">
        <f t="shared" si="4"/>
        <v>0</v>
      </c>
      <c r="N16" s="454">
        <f t="shared" si="5"/>
        <v>0</v>
      </c>
    </row>
    <row r="17" spans="2:15" x14ac:dyDescent="0.2">
      <c r="B17" s="2" t="s">
        <v>386</v>
      </c>
      <c r="C17" s="457">
        <f>'NFR-budsjett_FL'!C17+'NFR - Partner 1'!C17+'NFR - Partner 2'!C17+'NFR - Partner 3'!C17+'NFR - Partner 4'!C17+'NFR - Partner 5'!C17+'NFR - Partner 6'!C17+'NFR - Partner 7'!C17+'NFR - Partner 8'!C17+'NFR - Partner 9'!C17+'NFR - Partner 10'!C17</f>
        <v>0</v>
      </c>
      <c r="D17" s="457">
        <f>'NFR-budsjett_FL'!D17+'NFR - Partner 1'!D17+'NFR - Partner 2'!D17+'NFR - Partner 3'!D17+'NFR - Partner 4'!D17+'NFR - Partner 5'!D17+'NFR - Partner 6'!D17+'NFR - Partner 7'!D17+'NFR - Partner 8'!D17+'NFR - Partner 9'!D17+'NFR - Partner 10'!D17</f>
        <v>0</v>
      </c>
      <c r="E17" s="457">
        <f>'NFR-budsjett_FL'!E17+'NFR - Partner 1'!E17+'NFR - Partner 2'!E17+'NFR - Partner 3'!E17+'NFR - Partner 4'!E17+'NFR - Partner 5'!E17+'NFR - Partner 6'!E17+'NFR - Partner 7'!E17+'NFR - Partner 8'!E17+'NFR - Partner 9'!E17+'NFR - Partner 10'!E17</f>
        <v>0</v>
      </c>
      <c r="F17" s="457">
        <f>'NFR-budsjett_FL'!F17+'NFR - Partner 1'!F17+'NFR - Partner 2'!F17+'NFR - Partner 3'!F17+'NFR - Partner 4'!F17+'NFR - Partner 5'!F17+'NFR - Partner 6'!F17+'NFR - Partner 7'!F17+'NFR - Partner 8'!F17+'NFR - Partner 9'!F17+'NFR - Partner 10'!F17</f>
        <v>0</v>
      </c>
      <c r="G17" s="457">
        <f>'NFR-budsjett_FL'!G17+'NFR - Partner 1'!G17+'NFR - Partner 2'!G17+'NFR - Partner 3'!G17+'NFR - Partner 4'!G17+'NFR - Partner 5'!G17+'NFR - Partner 6'!G17+'NFR - Partner 7'!G17+'NFR - Partner 8'!G17+'NFR - Partner 9'!G17+'NFR - Partner 10'!G17</f>
        <v>0</v>
      </c>
      <c r="H17" s="457">
        <f>'NFR-budsjett_FL'!H17+'NFR - Partner 1'!H17+'NFR - Partner 2'!H17+'NFR - Partner 3'!H17+'NFR - Partner 4'!H17+'NFR - Partner 5'!H17+'NFR - Partner 6'!H17+'NFR - Partner 7'!H17+'NFR - Partner 8'!H17+'NFR - Partner 9'!H17+'NFR - Partner 10'!H17</f>
        <v>0</v>
      </c>
      <c r="I17" s="457">
        <f>'NFR-budsjett_FL'!I17+'NFR - Partner 1'!I17+'NFR - Partner 2'!I17+'NFR - Partner 3'!I17+'NFR - Partner 4'!I17+'NFR - Partner 5'!I17+'NFR - Partner 6'!I17+'NFR - Partner 7'!I17+'NFR - Partner 8'!I17+'NFR - Partner 9'!I17+'NFR - Partner 10'!I17</f>
        <v>0</v>
      </c>
      <c r="J17" s="457">
        <f>'NFR-budsjett_FL'!J17+'NFR - Partner 1'!J17+'NFR - Partner 2'!J17+'NFR - Partner 3'!J17+'NFR - Partner 4'!J17+'NFR - Partner 5'!J17+'NFR - Partner 6'!J17+'NFR - Partner 7'!J17+'NFR - Partner 8'!J17+'NFR - Partner 9'!J17+'NFR - Partner 10'!J17</f>
        <v>0</v>
      </c>
      <c r="K17" s="457">
        <f>'NFR-budsjett_FL'!K17+'NFR - Partner 1'!K17+'NFR - Partner 2'!K17+'NFR - Partner 3'!K17+'NFR - Partner 4'!K17+'NFR - Partner 5'!K17+'NFR - Partner 6'!K17+'NFR - Partner 7'!K17+'NFR - Partner 8'!K17+'NFR - Partner 9'!K17+'NFR - Partner 10'!K17</f>
        <v>0</v>
      </c>
      <c r="L17" s="457">
        <f>'NFR-budsjett_FL'!L17+'NFR - Partner 1'!L17+'NFR - Partner 2'!L17+'NFR - Partner 3'!L17+'NFR - Partner 4'!L17+'NFR - Partner 5'!L17+'NFR - Partner 6'!L17+'NFR - Partner 7'!L17+'NFR - Partner 8'!L17+'NFR - Partner 9'!L17+'NFR - Partner 10'!L17</f>
        <v>0</v>
      </c>
      <c r="M17" s="454">
        <f t="shared" si="4"/>
        <v>0</v>
      </c>
      <c r="N17" s="454">
        <f t="shared" si="5"/>
        <v>0</v>
      </c>
    </row>
    <row r="18" spans="2:15" ht="15" x14ac:dyDescent="0.25">
      <c r="B18" s="12" t="s">
        <v>380</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387</v>
      </c>
    </row>
    <row r="21" spans="2:15" x14ac:dyDescent="0.2">
      <c r="B21" s="49"/>
      <c r="C21" s="49">
        <f>C4</f>
        <v>2025</v>
      </c>
      <c r="D21" s="49">
        <f t="shared" ref="D21:L21" si="8">D4</f>
        <v>2026</v>
      </c>
      <c r="E21" s="49">
        <f t="shared" si="8"/>
        <v>2027</v>
      </c>
      <c r="F21" s="49">
        <f t="shared" si="8"/>
        <v>2028</v>
      </c>
      <c r="G21" s="49">
        <f t="shared" si="8"/>
        <v>2029</v>
      </c>
      <c r="H21" s="49">
        <f t="shared" si="8"/>
        <v>2030</v>
      </c>
      <c r="I21" s="49">
        <f t="shared" si="8"/>
        <v>2031</v>
      </c>
      <c r="J21" s="49">
        <f t="shared" si="8"/>
        <v>2032</v>
      </c>
      <c r="K21" s="49">
        <f t="shared" si="8"/>
        <v>2033</v>
      </c>
      <c r="L21" s="49">
        <f t="shared" si="8"/>
        <v>2034</v>
      </c>
      <c r="M21" s="49" t="s">
        <v>400</v>
      </c>
      <c r="N21" s="49" t="s">
        <v>126</v>
      </c>
      <c r="O21" s="49" t="s">
        <v>388</v>
      </c>
    </row>
    <row r="22" spans="2:15" x14ac:dyDescent="0.2">
      <c r="B22" s="2" t="s">
        <v>389</v>
      </c>
      <c r="C22" s="454">
        <f>'NFR-budsjett_FL'!C22+'NFR - Partner 1'!C22+'NFR - Partner 2'!C22+'NFR - Partner 3'!C22+'NFR - Partner 4'!C22+'NFR - Partner 5'!C22+'NFR - Partner 6'!C22+'NFR - Partner 7'!C22+'NFR - Partner 8'!C22+'NFR - Partner 9'!C22+'NFR - Partner 10'!C22</f>
        <v>0</v>
      </c>
      <c r="D22" s="454">
        <f>'NFR-budsjett_FL'!D22+'NFR - Partner 1'!D22+'NFR - Partner 2'!D22+'NFR - Partner 3'!D22+'NFR - Partner 4'!D22+'NFR - Partner 5'!D22+'NFR - Partner 6'!D22+'NFR - Partner 7'!D22+'NFR - Partner 8'!D22+'NFR - Partner 9'!D22+'NFR - Partner 10'!D22</f>
        <v>0</v>
      </c>
      <c r="E22" s="454">
        <f>'NFR-budsjett_FL'!E22+'NFR - Partner 1'!E22+'NFR - Partner 2'!E22+'NFR - Partner 3'!E22+'NFR - Partner 4'!E22+'NFR - Partner 5'!E22+'NFR - Partner 6'!E22+'NFR - Partner 7'!E22+'NFR - Partner 8'!E22+'NFR - Partner 9'!E22+'NFR - Partner 10'!E22</f>
        <v>0</v>
      </c>
      <c r="F22" s="454">
        <f>'NFR-budsjett_FL'!F22+'NFR - Partner 1'!F22+'NFR - Partner 2'!F22+'NFR - Partner 3'!F22+'NFR - Partner 4'!F22+'NFR - Partner 5'!F22+'NFR - Partner 6'!F22+'NFR - Partner 7'!F22+'NFR - Partner 8'!F22+'NFR - Partner 9'!F22+'NFR - Partner 10'!F22</f>
        <v>0</v>
      </c>
      <c r="G22" s="454">
        <f>'NFR-budsjett_FL'!G22+'NFR - Partner 1'!G22+'NFR - Partner 2'!G22+'NFR - Partner 3'!G22+'NFR - Partner 4'!G22+'NFR - Partner 5'!G22+'NFR - Partner 6'!G22+'NFR - Partner 7'!G22+'NFR - Partner 8'!G22+'NFR - Partner 9'!G22+'NFR - Partner 10'!G22</f>
        <v>0</v>
      </c>
      <c r="H22" s="454">
        <f>'NFR-budsjett_FL'!H22+'NFR - Partner 1'!H22+'NFR - Partner 2'!H22+'NFR - Partner 3'!H22+'NFR - Partner 4'!H22+'NFR - Partner 5'!H22+'NFR - Partner 6'!H22+'NFR - Partner 7'!H22+'NFR - Partner 8'!H22+'NFR - Partner 9'!H22+'NFR - Partner 10'!H22</f>
        <v>0</v>
      </c>
      <c r="I22" s="454">
        <f>'NFR-budsjett_FL'!I22+'NFR - Partner 1'!I22+'NFR - Partner 2'!I22+'NFR - Partner 3'!I22+'NFR - Partner 4'!I22+'NFR - Partner 5'!I22+'NFR - Partner 6'!I22+'NFR - Partner 7'!I22+'NFR - Partner 8'!I22+'NFR - Partner 9'!I22+'NFR - Partner 10'!I22</f>
        <v>0</v>
      </c>
      <c r="J22" s="454">
        <f>'NFR-budsjett_FL'!J22+'NFR - Partner 1'!J22+'NFR - Partner 2'!J22+'NFR - Partner 3'!J22+'NFR - Partner 4'!J22+'NFR - Partner 5'!J22+'NFR - Partner 6'!J22+'NFR - Partner 7'!J22+'NFR - Partner 8'!J22+'NFR - Partner 9'!J22+'NFR - Partner 10'!J22</f>
        <v>0</v>
      </c>
      <c r="K22" s="454">
        <f>'NFR-budsjett_FL'!K22+'NFR - Partner 1'!K22+'NFR - Partner 2'!K22+'NFR - Partner 3'!K22+'NFR - Partner 4'!K22+'NFR - Partner 5'!K22+'NFR - Partner 6'!K22+'NFR - Partner 7'!K22+'NFR - Partner 8'!K22+'NFR - Partner 9'!K22+'NFR - Partner 10'!K22</f>
        <v>0</v>
      </c>
      <c r="L22" s="454">
        <f>'NFR-budsjett_FL'!L22+'NFR - Partner 1'!L22+'NFR - Partner 2'!L22+'NFR - Partner 3'!L22+'NFR - Partner 4'!L22+'NFR - Partner 5'!L22+'NFR - Partner 6'!L22+'NFR - Partner 7'!L22+'NFR - Partner 8'!L22+'NFR - Partner 9'!L22+'NFR - Partner 10'!L22</f>
        <v>0</v>
      </c>
      <c r="M22" s="454">
        <f>H22+I22+J22</f>
        <v>0</v>
      </c>
      <c r="N22" s="454">
        <f>SUM(C22:L22)</f>
        <v>0</v>
      </c>
      <c r="O22" s="458">
        <f>IFERROR(N22/$N$27*100,0)</f>
        <v>0</v>
      </c>
    </row>
    <row r="23" spans="2:15" x14ac:dyDescent="0.2">
      <c r="B23" s="2" t="s">
        <v>122</v>
      </c>
      <c r="C23" s="454">
        <f>'NFR-budsjett_FL'!C23+'NFR - Partner 1'!C23+'NFR - Partner 2'!C23+'NFR - Partner 3'!C23+'NFR - Partner 4'!C23+'NFR - Partner 5'!C23+'NFR - Partner 6'!C23+'NFR - Partner 7'!C23+'NFR - Partner 8'!C23+'NFR - Partner 9'!C23+'NFR - Partner 10'!C23</f>
        <v>0</v>
      </c>
      <c r="D23" s="454">
        <f>'NFR-budsjett_FL'!D23+'NFR - Partner 1'!D23+'NFR - Partner 2'!D23+'NFR - Partner 3'!D23+'NFR - Partner 4'!D23+'NFR - Partner 5'!D23+'NFR - Partner 6'!D23+'NFR - Partner 7'!D23+'NFR - Partner 8'!D23+'NFR - Partner 9'!D23+'NFR - Partner 10'!D23</f>
        <v>0</v>
      </c>
      <c r="E23" s="454">
        <f>'NFR-budsjett_FL'!E23+'NFR - Partner 1'!E23+'NFR - Partner 2'!E23+'NFR - Partner 3'!E23+'NFR - Partner 4'!E23+'NFR - Partner 5'!E23+'NFR - Partner 6'!E23+'NFR - Partner 7'!E23+'NFR - Partner 8'!E23+'NFR - Partner 9'!E23+'NFR - Partner 10'!E23</f>
        <v>0</v>
      </c>
      <c r="F23" s="454">
        <f>'NFR-budsjett_FL'!F23+'NFR - Partner 1'!F23+'NFR - Partner 2'!F23+'NFR - Partner 3'!F23+'NFR - Partner 4'!F23+'NFR - Partner 5'!F23+'NFR - Partner 6'!F23+'NFR - Partner 7'!F23+'NFR - Partner 8'!F23+'NFR - Partner 9'!F23+'NFR - Partner 10'!F23</f>
        <v>0</v>
      </c>
      <c r="G23" s="454">
        <f>'NFR-budsjett_FL'!G23+'NFR - Partner 1'!G23+'NFR - Partner 2'!G23+'NFR - Partner 3'!G23+'NFR - Partner 4'!G23+'NFR - Partner 5'!G23+'NFR - Partner 6'!G23+'NFR - Partner 7'!G23+'NFR - Partner 8'!G23+'NFR - Partner 9'!G23+'NFR - Partner 10'!G23</f>
        <v>0</v>
      </c>
      <c r="H23" s="454">
        <f>'NFR-budsjett_FL'!H23+'NFR - Partner 1'!H23+'NFR - Partner 2'!H23+'NFR - Partner 3'!H23+'NFR - Partner 4'!H23+'NFR - Partner 5'!H23+'NFR - Partner 6'!H23+'NFR - Partner 7'!H23+'NFR - Partner 8'!H23+'NFR - Partner 9'!H23+'NFR - Partner 10'!H23</f>
        <v>0</v>
      </c>
      <c r="I23" s="454">
        <f>'NFR-budsjett_FL'!I23+'NFR - Partner 1'!I23+'NFR - Partner 2'!I23+'NFR - Partner 3'!I23+'NFR - Partner 4'!I23+'NFR - Partner 5'!I23+'NFR - Partner 6'!I23+'NFR - Partner 7'!I23+'NFR - Partner 8'!I23+'NFR - Partner 9'!I23+'NFR - Partner 10'!I23</f>
        <v>0</v>
      </c>
      <c r="J23" s="454">
        <f>'NFR-budsjett_FL'!J23+'NFR - Partner 1'!J23+'NFR - Partner 2'!J23+'NFR - Partner 3'!J23+'NFR - Partner 4'!J23+'NFR - Partner 5'!J23+'NFR - Partner 6'!J23+'NFR - Partner 7'!J23+'NFR - Partner 8'!J23+'NFR - Partner 9'!J23+'NFR - Partner 10'!J23</f>
        <v>0</v>
      </c>
      <c r="K23" s="454">
        <f>'NFR-budsjett_FL'!K23+'NFR - Partner 1'!K23+'NFR - Partner 2'!K23+'NFR - Partner 3'!K23+'NFR - Partner 4'!K23+'NFR - Partner 5'!K23+'NFR - Partner 6'!K23+'NFR - Partner 7'!K23+'NFR - Partner 8'!K23+'NFR - Partner 9'!K23+'NFR - Partner 10'!K23</f>
        <v>0</v>
      </c>
      <c r="L23" s="454">
        <f>'NFR-budsjett_FL'!L23+'NFR - Partner 1'!L23+'NFR - Partner 2'!L23+'NFR - Partner 3'!L23+'NFR - Partner 4'!L23+'NFR - Partner 5'!L23+'NFR - Partner 6'!L23+'NFR - Partner 7'!L23+'NFR - Partner 8'!L23+'NFR - Partner 9'!L23+'NFR - Partner 10'!L23</f>
        <v>0</v>
      </c>
      <c r="M23" s="454" t="e">
        <f>-IF(#REF!="Fast beløp",#REF!,Budsjett!#REF!)</f>
        <v>#REF!</v>
      </c>
      <c r="N23" s="454">
        <f t="shared" ref="N23:N26" si="9">SUM(C23:L23)</f>
        <v>0</v>
      </c>
      <c r="O23" s="458">
        <f t="shared" ref="O23:O26" si="10">IFERROR(N23/$N$27*100,0)</f>
        <v>0</v>
      </c>
    </row>
    <row r="24" spans="2:15" x14ac:dyDescent="0.2">
      <c r="B24" s="2" t="s">
        <v>390</v>
      </c>
      <c r="C24" s="454">
        <f>'NFR-budsjett_FL'!C24+'NFR - Partner 1'!C24+'NFR - Partner 2'!C24+'NFR - Partner 3'!C24+'NFR - Partner 4'!C24+'NFR - Partner 5'!C24+'NFR - Partner 6'!C24+'NFR - Partner 7'!C24+'NFR - Partner 8'!C24+'NFR - Partner 9'!C24+'NFR - Partner 10'!C24</f>
        <v>0</v>
      </c>
      <c r="D24" s="454">
        <f>'NFR-budsjett_FL'!D24+'NFR - Partner 1'!D24+'NFR - Partner 2'!D24+'NFR - Partner 3'!D24+'NFR - Partner 4'!D24+'NFR - Partner 5'!D24+'NFR - Partner 6'!D24+'NFR - Partner 7'!D24+'NFR - Partner 8'!D24+'NFR - Partner 9'!D24+'NFR - Partner 10'!D24</f>
        <v>0</v>
      </c>
      <c r="E24" s="454">
        <f>'NFR-budsjett_FL'!E24+'NFR - Partner 1'!E24+'NFR - Partner 2'!E24+'NFR - Partner 3'!E24+'NFR - Partner 4'!E24+'NFR - Partner 5'!E24+'NFR - Partner 6'!E24+'NFR - Partner 7'!E24+'NFR - Partner 8'!E24+'NFR - Partner 9'!E24+'NFR - Partner 10'!E24</f>
        <v>0</v>
      </c>
      <c r="F24" s="454">
        <f>'NFR-budsjett_FL'!F24+'NFR - Partner 1'!F24+'NFR - Partner 2'!F24+'NFR - Partner 3'!F24+'NFR - Partner 4'!F24+'NFR - Partner 5'!F24+'NFR - Partner 6'!F24+'NFR - Partner 7'!F24+'NFR - Partner 8'!F24+'NFR - Partner 9'!F24+'NFR - Partner 10'!F24</f>
        <v>0</v>
      </c>
      <c r="G24" s="454">
        <f>'NFR-budsjett_FL'!G24+'NFR - Partner 1'!G24+'NFR - Partner 2'!G24+'NFR - Partner 3'!G24+'NFR - Partner 4'!G24+'NFR - Partner 5'!G24+'NFR - Partner 6'!G24+'NFR - Partner 7'!G24+'NFR - Partner 8'!G24+'NFR - Partner 9'!G24+'NFR - Partner 10'!G24</f>
        <v>0</v>
      </c>
      <c r="H24" s="454">
        <f>'NFR-budsjett_FL'!H24+'NFR - Partner 1'!H24+'NFR - Partner 2'!H24+'NFR - Partner 3'!H24+'NFR - Partner 4'!H24+'NFR - Partner 5'!H24+'NFR - Partner 6'!H24+'NFR - Partner 7'!H24+'NFR - Partner 8'!H24+'NFR - Partner 9'!H24+'NFR - Partner 10'!H24</f>
        <v>0</v>
      </c>
      <c r="I24" s="454">
        <f>'NFR-budsjett_FL'!I24+'NFR - Partner 1'!I24+'NFR - Partner 2'!I24+'NFR - Partner 3'!I24+'NFR - Partner 4'!I24+'NFR - Partner 5'!I24+'NFR - Partner 6'!I24+'NFR - Partner 7'!I24+'NFR - Partner 8'!I24+'NFR - Partner 9'!I24+'NFR - Partner 10'!I24</f>
        <v>0</v>
      </c>
      <c r="J24" s="454">
        <f>'NFR-budsjett_FL'!J24+'NFR - Partner 1'!J24+'NFR - Partner 2'!J24+'NFR - Partner 3'!J24+'NFR - Partner 4'!J24+'NFR - Partner 5'!J24+'NFR - Partner 6'!J24+'NFR - Partner 7'!J24+'NFR - Partner 8'!J24+'NFR - Partner 9'!J24+'NFR - Partner 10'!J24</f>
        <v>0</v>
      </c>
      <c r="K24" s="454">
        <f>'NFR-budsjett_FL'!K24+'NFR - Partner 1'!K24+'NFR - Partner 2'!K24+'NFR - Partner 3'!K24+'NFR - Partner 4'!K24+'NFR - Partner 5'!K24+'NFR - Partner 6'!K24+'NFR - Partner 7'!K24+'NFR - Partner 8'!K24+'NFR - Partner 9'!K24+'NFR - Partner 10'!K24</f>
        <v>0</v>
      </c>
      <c r="L24" s="454">
        <f>'NFR-budsjett_FL'!L24+'NFR - Partner 1'!L24+'NFR - Partner 2'!L24+'NFR - Partner 3'!L24+'NFR - Partner 4'!L24+'NFR - Partner 5'!L24+'NFR - Partner 6'!L24+'NFR - Partner 7'!L24+'NFR - Partner 8'!L24+'NFR - Partner 9'!L24+'NFR - Partner 10'!L24</f>
        <v>0</v>
      </c>
      <c r="M24" s="454">
        <f t="shared" ref="M24" si="11">H24+I24+J24</f>
        <v>0</v>
      </c>
      <c r="N24" s="454">
        <f t="shared" si="9"/>
        <v>0</v>
      </c>
      <c r="O24" s="458">
        <f t="shared" si="10"/>
        <v>0</v>
      </c>
    </row>
    <row r="25" spans="2:15" x14ac:dyDescent="0.2">
      <c r="B25" s="2" t="s">
        <v>124</v>
      </c>
      <c r="C25" s="454">
        <f>'NFR-budsjett_FL'!C25+'NFR - Partner 1'!C25+'NFR - Partner 2'!C25+'NFR - Partner 3'!C25+'NFR - Partner 4'!C25+'NFR - Partner 5'!C25+'NFR - Partner 6'!C25+'NFR - Partner 7'!C25+'NFR - Partner 8'!C25+'NFR - Partner 9'!C25+'NFR - Partner 10'!C25</f>
        <v>0</v>
      </c>
      <c r="D25" s="454">
        <f>'NFR-budsjett_FL'!D25+'NFR - Partner 1'!D25+'NFR - Partner 2'!D25+'NFR - Partner 3'!D25+'NFR - Partner 4'!D25+'NFR - Partner 5'!D25+'NFR - Partner 6'!D25+'NFR - Partner 7'!D25+'NFR - Partner 8'!D25+'NFR - Partner 9'!D25+'NFR - Partner 10'!D25</f>
        <v>0</v>
      </c>
      <c r="E25" s="454">
        <f>'NFR-budsjett_FL'!E25+'NFR - Partner 1'!E25+'NFR - Partner 2'!E25+'NFR - Partner 3'!E25+'NFR - Partner 4'!E25+'NFR - Partner 5'!E25+'NFR - Partner 6'!E25+'NFR - Partner 7'!E25+'NFR - Partner 8'!E25+'NFR - Partner 9'!E25+'NFR - Partner 10'!E25</f>
        <v>0</v>
      </c>
      <c r="F25" s="454">
        <f>'NFR-budsjett_FL'!F25+'NFR - Partner 1'!F25+'NFR - Partner 2'!F25+'NFR - Partner 3'!F25+'NFR - Partner 4'!F25+'NFR - Partner 5'!F25+'NFR - Partner 6'!F25+'NFR - Partner 7'!F25+'NFR - Partner 8'!F25+'NFR - Partner 9'!F25+'NFR - Partner 10'!F25</f>
        <v>0</v>
      </c>
      <c r="G25" s="454">
        <f>'NFR-budsjett_FL'!G25+'NFR - Partner 1'!G25+'NFR - Partner 2'!G25+'NFR - Partner 3'!G25+'NFR - Partner 4'!G25+'NFR - Partner 5'!G25+'NFR - Partner 6'!G25+'NFR - Partner 7'!G25+'NFR - Partner 8'!G25+'NFR - Partner 9'!G25+'NFR - Partner 10'!G25</f>
        <v>0</v>
      </c>
      <c r="H25" s="454">
        <f>'NFR-budsjett_FL'!H25+'NFR - Partner 1'!H25+'NFR - Partner 2'!H25+'NFR - Partner 3'!H25+'NFR - Partner 4'!H25+'NFR - Partner 5'!H25+'NFR - Partner 6'!H25+'NFR - Partner 7'!H25+'NFR - Partner 8'!H25+'NFR - Partner 9'!H25+'NFR - Partner 10'!H25</f>
        <v>0</v>
      </c>
      <c r="I25" s="454">
        <f>'NFR-budsjett_FL'!I25+'NFR - Partner 1'!I25+'NFR - Partner 2'!I25+'NFR - Partner 3'!I25+'NFR - Partner 4'!I25+'NFR - Partner 5'!I25+'NFR - Partner 6'!I25+'NFR - Partner 7'!I25+'NFR - Partner 8'!I25+'NFR - Partner 9'!I25+'NFR - Partner 10'!I25</f>
        <v>0</v>
      </c>
      <c r="J25" s="454">
        <f>'NFR-budsjett_FL'!J25+'NFR - Partner 1'!J25+'NFR - Partner 2'!J25+'NFR - Partner 3'!J25+'NFR - Partner 4'!J25+'NFR - Partner 5'!J25+'NFR - Partner 6'!J25+'NFR - Partner 7'!J25+'NFR - Partner 8'!J25+'NFR - Partner 9'!J25+'NFR - Partner 10'!J25</f>
        <v>0</v>
      </c>
      <c r="K25" s="454">
        <f>'NFR-budsjett_FL'!K25+'NFR - Partner 1'!K25+'NFR - Partner 2'!K25+'NFR - Partner 3'!K25+'NFR - Partner 4'!K25+'NFR - Partner 5'!K25+'NFR - Partner 6'!K25+'NFR - Partner 7'!K25+'NFR - Partner 8'!K25+'NFR - Partner 9'!K25+'NFR - Partner 10'!K25</f>
        <v>0</v>
      </c>
      <c r="L25" s="454">
        <f>'NFR-budsjett_FL'!L25+'NFR - Partner 1'!L25+'NFR - Partner 2'!L25+'NFR - Partner 3'!L25+'NFR - Partner 4'!L25+'NFR - Partner 5'!L25+'NFR - Partner 6'!L25+'NFR - Partner 7'!L25+'NFR - Partner 8'!L25+'NFR - Partner 9'!L25+'NFR - Partner 10'!L25</f>
        <v>0</v>
      </c>
      <c r="M25" s="454" t="e">
        <f>-IF(#REF!="Fast beløp",#REF!,Budsjett!#REF!)</f>
        <v>#REF!</v>
      </c>
      <c r="N25" s="454">
        <f t="shared" si="9"/>
        <v>0</v>
      </c>
      <c r="O25" s="458">
        <f t="shared" si="10"/>
        <v>0</v>
      </c>
    </row>
    <row r="26" spans="2:15" x14ac:dyDescent="0.2">
      <c r="B26" s="2" t="s">
        <v>391</v>
      </c>
      <c r="C26" s="454">
        <f>'NFR-budsjett_FL'!C26+'NFR - Partner 1'!C26+'NFR - Partner 2'!C26+'NFR - Partner 3'!C26+'NFR - Partner 4'!C26+'NFR - Partner 5'!C26+'NFR - Partner 6'!C26+'NFR - Partner 7'!C26+'NFR - Partner 8'!C26+'NFR - Partner 9'!C26+'NFR - Partner 10'!C26</f>
        <v>0</v>
      </c>
      <c r="D26" s="454">
        <f>'NFR-budsjett_FL'!D26+'NFR - Partner 1'!D26+'NFR - Partner 2'!D26+'NFR - Partner 3'!D26+'NFR - Partner 4'!D26+'NFR - Partner 5'!D26+'NFR - Partner 6'!D26+'NFR - Partner 7'!D26+'NFR - Partner 8'!D26+'NFR - Partner 9'!D26+'NFR - Partner 10'!D26</f>
        <v>0</v>
      </c>
      <c r="E26" s="454">
        <f>'NFR-budsjett_FL'!E26+'NFR - Partner 1'!E26+'NFR - Partner 2'!E26+'NFR - Partner 3'!E26+'NFR - Partner 4'!E26+'NFR - Partner 5'!E26+'NFR - Partner 6'!E26+'NFR - Partner 7'!E26+'NFR - Partner 8'!E26+'NFR - Partner 9'!E26+'NFR - Partner 10'!E26</f>
        <v>0</v>
      </c>
      <c r="F26" s="454">
        <f>'NFR-budsjett_FL'!F26+'NFR - Partner 1'!F26+'NFR - Partner 2'!F26+'NFR - Partner 3'!F26+'NFR - Partner 4'!F26+'NFR - Partner 5'!F26+'NFR - Partner 6'!F26+'NFR - Partner 7'!F26+'NFR - Partner 8'!F26+'NFR - Partner 9'!F26+'NFR - Partner 10'!F26</f>
        <v>0</v>
      </c>
      <c r="G26" s="454">
        <f>'NFR-budsjett_FL'!G26+'NFR - Partner 1'!G26+'NFR - Partner 2'!G26+'NFR - Partner 3'!G26+'NFR - Partner 4'!G26+'NFR - Partner 5'!G26+'NFR - Partner 6'!G26+'NFR - Partner 7'!G26+'NFR - Partner 8'!G26+'NFR - Partner 9'!G26+'NFR - Partner 10'!G26</f>
        <v>0</v>
      </c>
      <c r="H26" s="454">
        <f>'NFR-budsjett_FL'!H26+'NFR - Partner 1'!H26+'NFR - Partner 2'!H26+'NFR - Partner 3'!H26+'NFR - Partner 4'!H26+'NFR - Partner 5'!H26+'NFR - Partner 6'!H26+'NFR - Partner 7'!H26+'NFR - Partner 8'!H26+'NFR - Partner 9'!H26+'NFR - Partner 10'!H26</f>
        <v>0</v>
      </c>
      <c r="I26" s="454">
        <f>'NFR-budsjett_FL'!I26+'NFR - Partner 1'!I26+'NFR - Partner 2'!I26+'NFR - Partner 3'!I26+'NFR - Partner 4'!I26+'NFR - Partner 5'!I26+'NFR - Partner 6'!I26+'NFR - Partner 7'!I26+'NFR - Partner 8'!I26+'NFR - Partner 9'!I26+'NFR - Partner 10'!I26</f>
        <v>0</v>
      </c>
      <c r="J26" s="454">
        <f>'NFR-budsjett_FL'!J26+'NFR - Partner 1'!J26+'NFR - Partner 2'!J26+'NFR - Partner 3'!J26+'NFR - Partner 4'!J26+'NFR - Partner 5'!J26+'NFR - Partner 6'!J26+'NFR - Partner 7'!J26+'NFR - Partner 8'!J26+'NFR - Partner 9'!J26+'NFR - Partner 10'!J26</f>
        <v>0</v>
      </c>
      <c r="K26" s="454">
        <f>'NFR-budsjett_FL'!K26+'NFR - Partner 1'!K26+'NFR - Partner 2'!K26+'NFR - Partner 3'!K26+'NFR - Partner 4'!K26+'NFR - Partner 5'!K26+'NFR - Partner 6'!K26+'NFR - Partner 7'!K26+'NFR - Partner 8'!K26+'NFR - Partner 9'!K26+'NFR - Partner 10'!K26</f>
        <v>0</v>
      </c>
      <c r="L26" s="454">
        <f>'NFR-budsjett_FL'!L26+'NFR - Partner 1'!L26+'NFR - Partner 2'!L26+'NFR - Partner 3'!L26+'NFR - Partner 4'!L26+'NFR - Partner 5'!L26+'NFR - Partner 6'!L26+'NFR - Partner 7'!L26+'NFR - Partner 8'!L26+'NFR - Partner 9'!L26+'NFR - Partner 10'!L26</f>
        <v>0</v>
      </c>
      <c r="M26" s="454" t="e">
        <f>-IF(Registrering!$B$28="Fast beløp",Budsjett!S61,Budsjett!#REF!)</f>
        <v>#REF!</v>
      </c>
      <c r="N26" s="454">
        <f t="shared" si="9"/>
        <v>0</v>
      </c>
      <c r="O26" s="458">
        <f t="shared" si="10"/>
        <v>0</v>
      </c>
    </row>
    <row r="27" spans="2:15" ht="15" x14ac:dyDescent="0.25">
      <c r="B27" s="12" t="s">
        <v>380</v>
      </c>
      <c r="C27" s="52">
        <f>SUM(C22:C26)</f>
        <v>0</v>
      </c>
      <c r="D27" s="52">
        <f t="shared" ref="D27:M27" si="12">SUM(D22:D26)</f>
        <v>0</v>
      </c>
      <c r="E27" s="52">
        <f t="shared" si="12"/>
        <v>0</v>
      </c>
      <c r="F27" s="52">
        <f t="shared" si="12"/>
        <v>0</v>
      </c>
      <c r="G27" s="52">
        <f t="shared" si="12"/>
        <v>0</v>
      </c>
      <c r="H27" s="52">
        <f t="shared" si="12"/>
        <v>0</v>
      </c>
      <c r="I27" s="52">
        <f t="shared" si="12"/>
        <v>0</v>
      </c>
      <c r="J27" s="52">
        <f t="shared" si="12"/>
        <v>0</v>
      </c>
      <c r="K27" s="52">
        <f t="shared" si="12"/>
        <v>0</v>
      </c>
      <c r="L27" s="52">
        <f t="shared" si="12"/>
        <v>0</v>
      </c>
      <c r="M27" s="52" t="e">
        <f t="shared" si="12"/>
        <v>#REF!</v>
      </c>
      <c r="N27" s="78">
        <f>SUM(N22:N26)</f>
        <v>0</v>
      </c>
      <c r="O27" s="459">
        <f>IFERROR(N27/N27,0)</f>
        <v>0</v>
      </c>
    </row>
    <row r="28" spans="2:15" x14ac:dyDescent="0.2">
      <c r="B28" s="53"/>
      <c r="C28" s="54"/>
      <c r="D28" s="54"/>
      <c r="E28" s="54"/>
      <c r="F28" s="54"/>
      <c r="G28" s="54"/>
      <c r="H28" s="54"/>
      <c r="I28" s="54"/>
      <c r="J28" s="54"/>
      <c r="K28" s="54"/>
      <c r="L28" s="54"/>
      <c r="M28" s="54"/>
      <c r="N28" s="54"/>
    </row>
    <row r="29" spans="2:15" ht="15" x14ac:dyDescent="0.25">
      <c r="B29" s="43" t="s">
        <v>392</v>
      </c>
    </row>
    <row r="30" spans="2:15" x14ac:dyDescent="0.2">
      <c r="B30" s="49"/>
      <c r="C30" s="49">
        <f>C4</f>
        <v>2025</v>
      </c>
      <c r="D30" s="49">
        <f t="shared" ref="D30:L30" si="13">D4</f>
        <v>2026</v>
      </c>
      <c r="E30" s="49">
        <f t="shared" si="13"/>
        <v>2027</v>
      </c>
      <c r="F30" s="49">
        <f t="shared" si="13"/>
        <v>2028</v>
      </c>
      <c r="G30" s="49">
        <f t="shared" si="13"/>
        <v>2029</v>
      </c>
      <c r="H30" s="49">
        <f t="shared" si="13"/>
        <v>2030</v>
      </c>
      <c r="I30" s="49">
        <f t="shared" si="13"/>
        <v>2031</v>
      </c>
      <c r="J30" s="49">
        <f t="shared" si="13"/>
        <v>2032</v>
      </c>
      <c r="K30" s="49">
        <f t="shared" si="13"/>
        <v>2033</v>
      </c>
      <c r="L30" s="49">
        <f t="shared" si="13"/>
        <v>2034</v>
      </c>
      <c r="M30" s="49" t="s">
        <v>400</v>
      </c>
      <c r="N30" s="49" t="s">
        <v>126</v>
      </c>
    </row>
    <row r="31" spans="2:15" x14ac:dyDescent="0.2">
      <c r="B31" s="2" t="s">
        <v>338</v>
      </c>
      <c r="C31" s="460">
        <f>'NFR-budsjett_FL'!C31+'NFR - Partner 1'!C31+'NFR - Partner 2'!C31+'NFR - Partner 3'!C31+'NFR - Partner 4'!C31+'NFR - Partner 5'!C31+'NFR - Partner 6'!C31+'NFR - Partner 7'!C31+'NFR - Partner 8'!C31+'NFR - Partner 9'!C31+'NFR - Partner 10'!C31</f>
        <v>0</v>
      </c>
      <c r="D31" s="460">
        <f>'NFR-budsjett_FL'!D31+'NFR - Partner 1'!D31+'NFR - Partner 2'!D31+'NFR - Partner 3'!D31+'NFR - Partner 4'!D31+'NFR - Partner 5'!D31+'NFR - Partner 6'!D31+'NFR - Partner 7'!D31+'NFR - Partner 8'!D31+'NFR - Partner 9'!D31+'NFR - Partner 10'!D31</f>
        <v>0</v>
      </c>
      <c r="E31" s="460">
        <f>'NFR-budsjett_FL'!E31+'NFR - Partner 1'!E31+'NFR - Partner 2'!E31+'NFR - Partner 3'!E31+'NFR - Partner 4'!E31+'NFR - Partner 5'!E31+'NFR - Partner 6'!E31+'NFR - Partner 7'!E31+'NFR - Partner 8'!E31+'NFR - Partner 9'!E31+'NFR - Partner 10'!E31</f>
        <v>0</v>
      </c>
      <c r="F31" s="460">
        <f>'NFR-budsjett_FL'!F31+'NFR - Partner 1'!F31+'NFR - Partner 2'!F31+'NFR - Partner 3'!F31+'NFR - Partner 4'!F31+'NFR - Partner 5'!F31+'NFR - Partner 6'!F31+'NFR - Partner 7'!F31+'NFR - Partner 8'!F31+'NFR - Partner 9'!F31+'NFR - Partner 10'!F31</f>
        <v>0</v>
      </c>
      <c r="G31" s="460">
        <f>'NFR-budsjett_FL'!G31+'NFR - Partner 1'!G31+'NFR - Partner 2'!G31+'NFR - Partner 3'!G31+'NFR - Partner 4'!G31+'NFR - Partner 5'!G31+'NFR - Partner 6'!G31+'NFR - Partner 7'!G31+'NFR - Partner 8'!G31+'NFR - Partner 9'!G31+'NFR - Partner 10'!G31</f>
        <v>0</v>
      </c>
      <c r="H31" s="460">
        <f>'NFR-budsjett_FL'!H31+'NFR - Partner 1'!H31+'NFR - Partner 2'!H31+'NFR - Partner 3'!H31+'NFR - Partner 4'!H31+'NFR - Partner 5'!H31+'NFR - Partner 6'!H31+'NFR - Partner 7'!H31+'NFR - Partner 8'!H31+'NFR - Partner 9'!H31+'NFR - Partner 10'!H31</f>
        <v>0</v>
      </c>
      <c r="I31" s="460">
        <f>'NFR-budsjett_FL'!I31+'NFR - Partner 1'!I31+'NFR - Partner 2'!I31+'NFR - Partner 3'!I31+'NFR - Partner 4'!I31+'NFR - Partner 5'!I31+'NFR - Partner 6'!I31+'NFR - Partner 7'!I31+'NFR - Partner 8'!I31+'NFR - Partner 9'!I31+'NFR - Partner 10'!I31</f>
        <v>0</v>
      </c>
      <c r="J31" s="460">
        <f>'NFR-budsjett_FL'!J31+'NFR - Partner 1'!J31+'NFR - Partner 2'!J31+'NFR - Partner 3'!J31+'NFR - Partner 4'!J31+'NFR - Partner 5'!J31+'NFR - Partner 6'!J31+'NFR - Partner 7'!J31+'NFR - Partner 8'!J31+'NFR - Partner 9'!J31+'NFR - Partner 10'!J31</f>
        <v>0</v>
      </c>
      <c r="K31" s="460">
        <f>'NFR-budsjett_FL'!K31+'NFR - Partner 1'!K31+'NFR - Partner 2'!K31+'NFR - Partner 3'!K31+'NFR - Partner 4'!K31+'NFR - Partner 5'!K31+'NFR - Partner 6'!K31+'NFR - Partner 7'!K31+'NFR - Partner 8'!K31+'NFR - Partner 9'!K31+'NFR - Partner 10'!K31</f>
        <v>0</v>
      </c>
      <c r="L31" s="460">
        <f>'NFR-budsjett_FL'!L31+'NFR - Partner 1'!L31+'NFR - Partner 2'!L31+'NFR - Partner 3'!L31+'NFR - Partner 4'!L31+'NFR - Partner 5'!L31+'NFR - Partner 6'!L31+'NFR - Partner 7'!L31+'NFR - Partner 8'!L31+'NFR - Partner 9'!L31+'NFR - Partner 10'!L31</f>
        <v>0</v>
      </c>
      <c r="M31" s="460">
        <f>-SUMIF(Budsjett!$DM$40:$DM$42,#REF!,Budsjett!EA40:EA42)</f>
        <v>0</v>
      </c>
      <c r="N31" s="454">
        <f>SUM(C31:L31)</f>
        <v>0</v>
      </c>
    </row>
    <row r="32" spans="2:15" x14ac:dyDescent="0.2">
      <c r="B32" s="2" t="s">
        <v>145</v>
      </c>
      <c r="C32" s="460">
        <f>'NFR-budsjett_FL'!C32+'NFR - Partner 1'!C32+'NFR - Partner 2'!C32+'NFR - Partner 3'!C32+'NFR - Partner 4'!C32+'NFR - Partner 5'!C32+'NFR - Partner 6'!C32+'NFR - Partner 7'!C32+'NFR - Partner 8'!C32+'NFR - Partner 9'!C32+'NFR - Partner 10'!C32</f>
        <v>0</v>
      </c>
      <c r="D32" s="460">
        <f>'NFR-budsjett_FL'!D32+'NFR - Partner 1'!D32+'NFR - Partner 2'!D32+'NFR - Partner 3'!D32+'NFR - Partner 4'!D32+'NFR - Partner 5'!D32+'NFR - Partner 6'!D32+'NFR - Partner 7'!D32+'NFR - Partner 8'!D32+'NFR - Partner 9'!D32+'NFR - Partner 10'!D32</f>
        <v>0</v>
      </c>
      <c r="E32" s="460">
        <f>'NFR-budsjett_FL'!E32+'NFR - Partner 1'!E32+'NFR - Partner 2'!E32+'NFR - Partner 3'!E32+'NFR - Partner 4'!E32+'NFR - Partner 5'!E32+'NFR - Partner 6'!E32+'NFR - Partner 7'!E32+'NFR - Partner 8'!E32+'NFR - Partner 9'!E32+'NFR - Partner 10'!E32</f>
        <v>0</v>
      </c>
      <c r="F32" s="460">
        <f>'NFR-budsjett_FL'!F32+'NFR - Partner 1'!F32+'NFR - Partner 2'!F32+'NFR - Partner 3'!F32+'NFR - Partner 4'!F32+'NFR - Partner 5'!F32+'NFR - Partner 6'!F32+'NFR - Partner 7'!F32+'NFR - Partner 8'!F32+'NFR - Partner 9'!F32+'NFR - Partner 10'!F32</f>
        <v>0</v>
      </c>
      <c r="G32" s="460">
        <f>'NFR-budsjett_FL'!G32+'NFR - Partner 1'!G32+'NFR - Partner 2'!G32+'NFR - Partner 3'!G32+'NFR - Partner 4'!G32+'NFR - Partner 5'!G32+'NFR - Partner 6'!G32+'NFR - Partner 7'!G32+'NFR - Partner 8'!G32+'NFR - Partner 9'!G32+'NFR - Partner 10'!G32</f>
        <v>0</v>
      </c>
      <c r="H32" s="460">
        <f>'NFR-budsjett_FL'!H32+'NFR - Partner 1'!H32+'NFR - Partner 2'!H32+'NFR - Partner 3'!H32+'NFR - Partner 4'!H32+'NFR - Partner 5'!H32+'NFR - Partner 6'!H32+'NFR - Partner 7'!H32+'NFR - Partner 8'!H32+'NFR - Partner 9'!H32+'NFR - Partner 10'!H32</f>
        <v>0</v>
      </c>
      <c r="I32" s="460">
        <f>'NFR-budsjett_FL'!I32+'NFR - Partner 1'!I32+'NFR - Partner 2'!I32+'NFR - Partner 3'!I32+'NFR - Partner 4'!I32+'NFR - Partner 5'!I32+'NFR - Partner 6'!I32+'NFR - Partner 7'!I32+'NFR - Partner 8'!I32+'NFR - Partner 9'!I32+'NFR - Partner 10'!I32</f>
        <v>0</v>
      </c>
      <c r="J32" s="460">
        <f>'NFR-budsjett_FL'!J32+'NFR - Partner 1'!J32+'NFR - Partner 2'!J32+'NFR - Partner 3'!J32+'NFR - Partner 4'!J32+'NFR - Partner 5'!J32+'NFR - Partner 6'!J32+'NFR - Partner 7'!J32+'NFR - Partner 8'!J32+'NFR - Partner 9'!J32+'NFR - Partner 10'!J32</f>
        <v>0</v>
      </c>
      <c r="K32" s="460">
        <f>'NFR-budsjett_FL'!K32+'NFR - Partner 1'!K32+'NFR - Partner 2'!K32+'NFR - Partner 3'!K32+'NFR - Partner 4'!K32+'NFR - Partner 5'!K32+'NFR - Partner 6'!K32+'NFR - Partner 7'!K32+'NFR - Partner 8'!K32+'NFR - Partner 9'!K32+'NFR - Partner 10'!K32</f>
        <v>0</v>
      </c>
      <c r="L32" s="460">
        <f>'NFR-budsjett_FL'!L32+'NFR - Partner 1'!L32+'NFR - Partner 2'!L32+'NFR - Partner 3'!L32+'NFR - Partner 4'!L32+'NFR - Partner 5'!L32+'NFR - Partner 6'!L32+'NFR - Partner 7'!L32+'NFR - Partner 8'!L32+'NFR - Partner 9'!L32+'NFR - Partner 10'!L32</f>
        <v>0</v>
      </c>
      <c r="M32" s="460">
        <f>-SUMIF(Budsjett!$DM$4:$DM$18,#REF!,Budsjett!EA4:EA18)</f>
        <v>0</v>
      </c>
      <c r="N32" s="454">
        <f t="shared" ref="N32:N37" si="14">SUM(C32:L32)</f>
        <v>0</v>
      </c>
    </row>
    <row r="33" spans="2:14" x14ac:dyDescent="0.2">
      <c r="B33" s="2" t="s">
        <v>393</v>
      </c>
      <c r="C33" s="460">
        <f>'NFR-budsjett_FL'!C33+'NFR - Partner 1'!C33+'NFR - Partner 2'!C33+'NFR - Partner 3'!C33+'NFR - Partner 4'!C33+'NFR - Partner 5'!C33+'NFR - Partner 6'!C33+'NFR - Partner 7'!C33+'NFR - Partner 8'!C33+'NFR - Partner 9'!C33+'NFR - Partner 10'!C33</f>
        <v>0</v>
      </c>
      <c r="D33" s="460">
        <f>'NFR-budsjett_FL'!D33+'NFR - Partner 1'!D33+'NFR - Partner 2'!D33+'NFR - Partner 3'!D33+'NFR - Partner 4'!D33+'NFR - Partner 5'!D33+'NFR - Partner 6'!D33+'NFR - Partner 7'!D33+'NFR - Partner 8'!D33+'NFR - Partner 9'!D33+'NFR - Partner 10'!D33</f>
        <v>0</v>
      </c>
      <c r="E33" s="460">
        <f>'NFR-budsjett_FL'!E33+'NFR - Partner 1'!E33+'NFR - Partner 2'!E33+'NFR - Partner 3'!E33+'NFR - Partner 4'!E33+'NFR - Partner 5'!E33+'NFR - Partner 6'!E33+'NFR - Partner 7'!E33+'NFR - Partner 8'!E33+'NFR - Partner 9'!E33+'NFR - Partner 10'!E33</f>
        <v>0</v>
      </c>
      <c r="F33" s="460">
        <f>'NFR-budsjett_FL'!F33+'NFR - Partner 1'!F33+'NFR - Partner 2'!F33+'NFR - Partner 3'!F33+'NFR - Partner 4'!F33+'NFR - Partner 5'!F33+'NFR - Partner 6'!F33+'NFR - Partner 7'!F33+'NFR - Partner 8'!F33+'NFR - Partner 9'!F33+'NFR - Partner 10'!F33</f>
        <v>0</v>
      </c>
      <c r="G33" s="460">
        <f>'NFR-budsjett_FL'!G33+'NFR - Partner 1'!G33+'NFR - Partner 2'!G33+'NFR - Partner 3'!G33+'NFR - Partner 4'!G33+'NFR - Partner 5'!G33+'NFR - Partner 6'!G33+'NFR - Partner 7'!G33+'NFR - Partner 8'!G33+'NFR - Partner 9'!G33+'NFR - Partner 10'!G33</f>
        <v>0</v>
      </c>
      <c r="H33" s="460">
        <f>'NFR-budsjett_FL'!H33+'NFR - Partner 1'!H33+'NFR - Partner 2'!H33+'NFR - Partner 3'!H33+'NFR - Partner 4'!H33+'NFR - Partner 5'!H33+'NFR - Partner 6'!H33+'NFR - Partner 7'!H33+'NFR - Partner 8'!H33+'NFR - Partner 9'!H33+'NFR - Partner 10'!H33</f>
        <v>0</v>
      </c>
      <c r="I33" s="460">
        <f>'NFR-budsjett_FL'!I33+'NFR - Partner 1'!I33+'NFR - Partner 2'!I33+'NFR - Partner 3'!I33+'NFR - Partner 4'!I33+'NFR - Partner 5'!I33+'NFR - Partner 6'!I33+'NFR - Partner 7'!I33+'NFR - Partner 8'!I33+'NFR - Partner 9'!I33+'NFR - Partner 10'!I33</f>
        <v>0</v>
      </c>
      <c r="J33" s="460">
        <f>'NFR-budsjett_FL'!J33+'NFR - Partner 1'!J33+'NFR - Partner 2'!J33+'NFR - Partner 3'!J33+'NFR - Partner 4'!J33+'NFR - Partner 5'!J33+'NFR - Partner 6'!J33+'NFR - Partner 7'!J33+'NFR - Partner 8'!J33+'NFR - Partner 9'!J33+'NFR - Partner 10'!J33</f>
        <v>0</v>
      </c>
      <c r="K33" s="460">
        <f>'NFR-budsjett_FL'!K33+'NFR - Partner 1'!K33+'NFR - Partner 2'!K33+'NFR - Partner 3'!K33+'NFR - Partner 4'!K33+'NFR - Partner 5'!K33+'NFR - Partner 6'!K33+'NFR - Partner 7'!K33+'NFR - Partner 8'!K33+'NFR - Partner 9'!K33+'NFR - Partner 10'!K33</f>
        <v>0</v>
      </c>
      <c r="L33" s="460">
        <f>'NFR-budsjett_FL'!L33+'NFR - Partner 1'!L33+'NFR - Partner 2'!L33+'NFR - Partner 3'!L33+'NFR - Partner 4'!L33+'NFR - Partner 5'!L33+'NFR - Partner 6'!L33+'NFR - Partner 7'!L33+'NFR - Partner 8'!L33+'NFR - Partner 9'!L33+'NFR - Partner 10'!L33</f>
        <v>0</v>
      </c>
      <c r="M33" s="460">
        <f>-SUMIF(Budsjett!$DM$4:$DM$18,#REF!,Budsjett!EA4:EA18)</f>
        <v>0</v>
      </c>
      <c r="N33" s="454">
        <f t="shared" si="14"/>
        <v>0</v>
      </c>
    </row>
    <row r="34" spans="2:14" x14ac:dyDescent="0.2">
      <c r="B34" s="2" t="s">
        <v>394</v>
      </c>
      <c r="C34" s="460">
        <f>'NFR-budsjett_FL'!C34+'NFR - Partner 1'!C34+'NFR - Partner 2'!C34+'NFR - Partner 3'!C34+'NFR - Partner 4'!C34+'NFR - Partner 5'!C34+'NFR - Partner 6'!C34+'NFR - Partner 7'!C34+'NFR - Partner 8'!C34+'NFR - Partner 9'!C34+'NFR - Partner 10'!C34</f>
        <v>0</v>
      </c>
      <c r="D34" s="460">
        <f>'NFR-budsjett_FL'!D34+'NFR - Partner 1'!D34+'NFR - Partner 2'!D34+'NFR - Partner 3'!D34+'NFR - Partner 4'!D34+'NFR - Partner 5'!D34+'NFR - Partner 6'!D34+'NFR - Partner 7'!D34+'NFR - Partner 8'!D34+'NFR - Partner 9'!D34+'NFR - Partner 10'!D34</f>
        <v>0</v>
      </c>
      <c r="E34" s="460">
        <f>'NFR-budsjett_FL'!E34+'NFR - Partner 1'!E34+'NFR - Partner 2'!E34+'NFR - Partner 3'!E34+'NFR - Partner 4'!E34+'NFR - Partner 5'!E34+'NFR - Partner 6'!E34+'NFR - Partner 7'!E34+'NFR - Partner 8'!E34+'NFR - Partner 9'!E34+'NFR - Partner 10'!E34</f>
        <v>0</v>
      </c>
      <c r="F34" s="460">
        <f>'NFR-budsjett_FL'!F34+'NFR - Partner 1'!F34+'NFR - Partner 2'!F34+'NFR - Partner 3'!F34+'NFR - Partner 4'!F34+'NFR - Partner 5'!F34+'NFR - Partner 6'!F34+'NFR - Partner 7'!F34+'NFR - Partner 8'!F34+'NFR - Partner 9'!F34+'NFR - Partner 10'!F34</f>
        <v>0</v>
      </c>
      <c r="G34" s="460">
        <f>'NFR-budsjett_FL'!G34+'NFR - Partner 1'!G34+'NFR - Partner 2'!G34+'NFR - Partner 3'!G34+'NFR - Partner 4'!G34+'NFR - Partner 5'!G34+'NFR - Partner 6'!G34+'NFR - Partner 7'!G34+'NFR - Partner 8'!G34+'NFR - Partner 9'!G34+'NFR - Partner 10'!G34</f>
        <v>0</v>
      </c>
      <c r="H34" s="460">
        <f>'NFR-budsjett_FL'!H34+'NFR - Partner 1'!H34+'NFR - Partner 2'!H34+'NFR - Partner 3'!H34+'NFR - Partner 4'!H34+'NFR - Partner 5'!H34+'NFR - Partner 6'!H34+'NFR - Partner 7'!H34+'NFR - Partner 8'!H34+'NFR - Partner 9'!H34+'NFR - Partner 10'!H34</f>
        <v>0</v>
      </c>
      <c r="I34" s="460">
        <f>'NFR-budsjett_FL'!I34+'NFR - Partner 1'!I34+'NFR - Partner 2'!I34+'NFR - Partner 3'!I34+'NFR - Partner 4'!I34+'NFR - Partner 5'!I34+'NFR - Partner 6'!I34+'NFR - Partner 7'!I34+'NFR - Partner 8'!I34+'NFR - Partner 9'!I34+'NFR - Partner 10'!I34</f>
        <v>0</v>
      </c>
      <c r="J34" s="460">
        <f>'NFR-budsjett_FL'!J34+'NFR - Partner 1'!J34+'NFR - Partner 2'!J34+'NFR - Partner 3'!J34+'NFR - Partner 4'!J34+'NFR - Partner 5'!J34+'NFR - Partner 6'!J34+'NFR - Partner 7'!J34+'NFR - Partner 8'!J34+'NFR - Partner 9'!J34+'NFR - Partner 10'!J34</f>
        <v>0</v>
      </c>
      <c r="K34" s="460">
        <f>'NFR-budsjett_FL'!K34+'NFR - Partner 1'!K34+'NFR - Partner 2'!K34+'NFR - Partner 3'!K34+'NFR - Partner 4'!K34+'NFR - Partner 5'!K34+'NFR - Partner 6'!K34+'NFR - Partner 7'!K34+'NFR - Partner 8'!K34+'NFR - Partner 9'!K34+'NFR - Partner 10'!K34</f>
        <v>0</v>
      </c>
      <c r="L34" s="460">
        <f>'NFR-budsjett_FL'!L34+'NFR - Partner 1'!L34+'NFR - Partner 2'!L34+'NFR - Partner 3'!L34+'NFR - Partner 4'!L34+'NFR - Partner 5'!L34+'NFR - Partner 6'!L34+'NFR - Partner 7'!L34+'NFR - Partner 8'!L34+'NFR - Partner 9'!L34+'NFR - Partner 10'!L34</f>
        <v>0</v>
      </c>
      <c r="M34" s="460">
        <f t="shared" ref="M34:M41" si="15">H34+I34+J34</f>
        <v>0</v>
      </c>
      <c r="N34" s="454">
        <f t="shared" si="14"/>
        <v>0</v>
      </c>
    </row>
    <row r="35" spans="2:14" x14ac:dyDescent="0.2">
      <c r="B35" s="2" t="s">
        <v>395</v>
      </c>
      <c r="C35" s="460">
        <f>'NFR-budsjett_FL'!C35+'NFR - Partner 1'!C35+'NFR - Partner 2'!C35+'NFR - Partner 3'!C35+'NFR - Partner 4'!C35+'NFR - Partner 5'!C35+'NFR - Partner 6'!C35+'NFR - Partner 7'!C35+'NFR - Partner 8'!C35+'NFR - Partner 9'!C35+'NFR - Partner 10'!C35</f>
        <v>0</v>
      </c>
      <c r="D35" s="460">
        <f>'NFR-budsjett_FL'!D35+'NFR - Partner 1'!D35+'NFR - Partner 2'!D35+'NFR - Partner 3'!D35+'NFR - Partner 4'!D35+'NFR - Partner 5'!D35+'NFR - Partner 6'!D35+'NFR - Partner 7'!D35+'NFR - Partner 8'!D35+'NFR - Partner 9'!D35+'NFR - Partner 10'!D35</f>
        <v>0</v>
      </c>
      <c r="E35" s="460">
        <f>'NFR-budsjett_FL'!E35+'NFR - Partner 1'!E35+'NFR - Partner 2'!E35+'NFR - Partner 3'!E35+'NFR - Partner 4'!E35+'NFR - Partner 5'!E35+'NFR - Partner 6'!E35+'NFR - Partner 7'!E35+'NFR - Partner 8'!E35+'NFR - Partner 9'!E35+'NFR - Partner 10'!E35</f>
        <v>0</v>
      </c>
      <c r="F35" s="460">
        <f>'NFR-budsjett_FL'!F35+'NFR - Partner 1'!F35+'NFR - Partner 2'!F35+'NFR - Partner 3'!F35+'NFR - Partner 4'!F35+'NFR - Partner 5'!F35+'NFR - Partner 6'!F35+'NFR - Partner 7'!F35+'NFR - Partner 8'!F35+'NFR - Partner 9'!F35+'NFR - Partner 10'!F35</f>
        <v>0</v>
      </c>
      <c r="G35" s="460">
        <f>'NFR-budsjett_FL'!G35+'NFR - Partner 1'!G35+'NFR - Partner 2'!G35+'NFR - Partner 3'!G35+'NFR - Partner 4'!G35+'NFR - Partner 5'!G35+'NFR - Partner 6'!G35+'NFR - Partner 7'!G35+'NFR - Partner 8'!G35+'NFR - Partner 9'!G35+'NFR - Partner 10'!G35</f>
        <v>0</v>
      </c>
      <c r="H35" s="460">
        <f>'NFR-budsjett_FL'!H35+'NFR - Partner 1'!H35+'NFR - Partner 2'!H35+'NFR - Partner 3'!H35+'NFR - Partner 4'!H35+'NFR - Partner 5'!H35+'NFR - Partner 6'!H35+'NFR - Partner 7'!H35+'NFR - Partner 8'!H35+'NFR - Partner 9'!H35+'NFR - Partner 10'!H35</f>
        <v>0</v>
      </c>
      <c r="I35" s="460">
        <f>'NFR-budsjett_FL'!I35+'NFR - Partner 1'!I35+'NFR - Partner 2'!I35+'NFR - Partner 3'!I35+'NFR - Partner 4'!I35+'NFR - Partner 5'!I35+'NFR - Partner 6'!I35+'NFR - Partner 7'!I35+'NFR - Partner 8'!I35+'NFR - Partner 9'!I35+'NFR - Partner 10'!I35</f>
        <v>0</v>
      </c>
      <c r="J35" s="460">
        <f>'NFR-budsjett_FL'!J35+'NFR - Partner 1'!J35+'NFR - Partner 2'!J35+'NFR - Partner 3'!J35+'NFR - Partner 4'!J35+'NFR - Partner 5'!J35+'NFR - Partner 6'!J35+'NFR - Partner 7'!J35+'NFR - Partner 8'!J35+'NFR - Partner 9'!J35+'NFR - Partner 10'!J35</f>
        <v>0</v>
      </c>
      <c r="K35" s="460">
        <f>'NFR-budsjett_FL'!K35+'NFR - Partner 1'!K35+'NFR - Partner 2'!K35+'NFR - Partner 3'!K35+'NFR - Partner 4'!K35+'NFR - Partner 5'!K35+'NFR - Partner 6'!K35+'NFR - Partner 7'!K35+'NFR - Partner 8'!K35+'NFR - Partner 9'!K35+'NFR - Partner 10'!K35</f>
        <v>0</v>
      </c>
      <c r="L35" s="460">
        <f>'NFR-budsjett_FL'!L35+'NFR - Partner 1'!L35+'NFR - Partner 2'!L35+'NFR - Partner 3'!L35+'NFR - Partner 4'!L35+'NFR - Partner 5'!L35+'NFR - Partner 6'!L35+'NFR - Partner 7'!L35+'NFR - Partner 8'!L35+'NFR - Partner 9'!L35+'NFR - Partner 10'!L35</f>
        <v>0</v>
      </c>
      <c r="M35" s="460">
        <f t="shared" si="15"/>
        <v>0</v>
      </c>
      <c r="N35" s="454">
        <f t="shared" si="14"/>
        <v>0</v>
      </c>
    </row>
    <row r="36" spans="2:14" x14ac:dyDescent="0.2">
      <c r="B36" s="2" t="s">
        <v>396</v>
      </c>
      <c r="C36" s="460">
        <f>'NFR-budsjett_FL'!C36+'NFR - Partner 1'!C36+'NFR - Partner 2'!C36+'NFR - Partner 3'!C36+'NFR - Partner 4'!C36+'NFR - Partner 5'!C36+'NFR - Partner 6'!C36+'NFR - Partner 7'!C36+'NFR - Partner 8'!C36+'NFR - Partner 9'!C36+'NFR - Partner 10'!C36</f>
        <v>0</v>
      </c>
      <c r="D36" s="460">
        <f>'NFR-budsjett_FL'!D36+'NFR - Partner 1'!D36+'NFR - Partner 2'!D36+'NFR - Partner 3'!D36+'NFR - Partner 4'!D36+'NFR - Partner 5'!D36+'NFR - Partner 6'!D36+'NFR - Partner 7'!D36+'NFR - Partner 8'!D36+'NFR - Partner 9'!D36+'NFR - Partner 10'!D36</f>
        <v>0</v>
      </c>
      <c r="E36" s="460">
        <f>'NFR-budsjett_FL'!E36+'NFR - Partner 1'!E36+'NFR - Partner 2'!E36+'NFR - Partner 3'!E36+'NFR - Partner 4'!E36+'NFR - Partner 5'!E36+'NFR - Partner 6'!E36+'NFR - Partner 7'!E36+'NFR - Partner 8'!E36+'NFR - Partner 9'!E36+'NFR - Partner 10'!E36</f>
        <v>0</v>
      </c>
      <c r="F36" s="460">
        <f>'NFR-budsjett_FL'!F36+'NFR - Partner 1'!F36+'NFR - Partner 2'!F36+'NFR - Partner 3'!F36+'NFR - Partner 4'!F36+'NFR - Partner 5'!F36+'NFR - Partner 6'!F36+'NFR - Partner 7'!F36+'NFR - Partner 8'!F36+'NFR - Partner 9'!F36+'NFR - Partner 10'!F36</f>
        <v>0</v>
      </c>
      <c r="G36" s="460">
        <f>'NFR-budsjett_FL'!G36+'NFR - Partner 1'!G36+'NFR - Partner 2'!G36+'NFR - Partner 3'!G36+'NFR - Partner 4'!G36+'NFR - Partner 5'!G36+'NFR - Partner 6'!G36+'NFR - Partner 7'!G36+'NFR - Partner 8'!G36+'NFR - Partner 9'!G36+'NFR - Partner 10'!G36</f>
        <v>0</v>
      </c>
      <c r="H36" s="460">
        <f>'NFR-budsjett_FL'!H36+'NFR - Partner 1'!H36+'NFR - Partner 2'!H36+'NFR - Partner 3'!H36+'NFR - Partner 4'!H36+'NFR - Partner 5'!H36+'NFR - Partner 6'!H36+'NFR - Partner 7'!H36+'NFR - Partner 8'!H36+'NFR - Partner 9'!H36+'NFR - Partner 10'!H36</f>
        <v>0</v>
      </c>
      <c r="I36" s="460">
        <f>'NFR-budsjett_FL'!I36+'NFR - Partner 1'!I36+'NFR - Partner 2'!I36+'NFR - Partner 3'!I36+'NFR - Partner 4'!I36+'NFR - Partner 5'!I36+'NFR - Partner 6'!I36+'NFR - Partner 7'!I36+'NFR - Partner 8'!I36+'NFR - Partner 9'!I36+'NFR - Partner 10'!I36</f>
        <v>0</v>
      </c>
      <c r="J36" s="460">
        <f>'NFR-budsjett_FL'!J36+'NFR - Partner 1'!J36+'NFR - Partner 2'!J36+'NFR - Partner 3'!J36+'NFR - Partner 4'!J36+'NFR - Partner 5'!J36+'NFR - Partner 6'!J36+'NFR - Partner 7'!J36+'NFR - Partner 8'!J36+'NFR - Partner 9'!J36+'NFR - Partner 10'!J36</f>
        <v>0</v>
      </c>
      <c r="K36" s="460">
        <f>'NFR-budsjett_FL'!K36+'NFR - Partner 1'!K36+'NFR - Partner 2'!K36+'NFR - Partner 3'!K36+'NFR - Partner 4'!K36+'NFR - Partner 5'!K36+'NFR - Partner 6'!K36+'NFR - Partner 7'!K36+'NFR - Partner 8'!K36+'NFR - Partner 9'!K36+'NFR - Partner 10'!K36</f>
        <v>0</v>
      </c>
      <c r="L36" s="460">
        <f>'NFR-budsjett_FL'!L36+'NFR - Partner 1'!L36+'NFR - Partner 2'!L36+'NFR - Partner 3'!L36+'NFR - Partner 4'!L36+'NFR - Partner 5'!L36+'NFR - Partner 6'!L36+'NFR - Partner 7'!L36+'NFR - Partner 8'!L36+'NFR - Partner 9'!L36+'NFR - Partner 10'!L36</f>
        <v>0</v>
      </c>
      <c r="M36" s="460">
        <f t="shared" si="15"/>
        <v>0</v>
      </c>
      <c r="N36" s="454">
        <f t="shared" si="14"/>
        <v>0</v>
      </c>
    </row>
    <row r="37" spans="2:14" x14ac:dyDescent="0.2">
      <c r="B37" s="2" t="s">
        <v>343</v>
      </c>
      <c r="C37" s="460">
        <f>'NFR-budsjett_FL'!C37+'NFR - Partner 1'!C37+'NFR - Partner 2'!C37+'NFR - Partner 3'!C37+'NFR - Partner 4'!C37+'NFR - Partner 5'!C37+'NFR - Partner 6'!C37+'NFR - Partner 7'!C37+'NFR - Partner 8'!C37+'NFR - Partner 9'!C37+'NFR - Partner 10'!C37</f>
        <v>0</v>
      </c>
      <c r="D37" s="460">
        <f>'NFR-budsjett_FL'!D37+'NFR - Partner 1'!D37+'NFR - Partner 2'!D37+'NFR - Partner 3'!D37+'NFR - Partner 4'!D37+'NFR - Partner 5'!D37+'NFR - Partner 6'!D37+'NFR - Partner 7'!D37+'NFR - Partner 8'!D37+'NFR - Partner 9'!D37+'NFR - Partner 10'!D37</f>
        <v>0</v>
      </c>
      <c r="E37" s="460">
        <f>'NFR-budsjett_FL'!E37+'NFR - Partner 1'!E37+'NFR - Partner 2'!E37+'NFR - Partner 3'!E37+'NFR - Partner 4'!E37+'NFR - Partner 5'!E37+'NFR - Partner 6'!E37+'NFR - Partner 7'!E37+'NFR - Partner 8'!E37+'NFR - Partner 9'!E37+'NFR - Partner 10'!E37</f>
        <v>0</v>
      </c>
      <c r="F37" s="460">
        <f>'NFR-budsjett_FL'!F37+'NFR - Partner 1'!F37+'NFR - Partner 2'!F37+'NFR - Partner 3'!F37+'NFR - Partner 4'!F37+'NFR - Partner 5'!F37+'NFR - Partner 6'!F37+'NFR - Partner 7'!F37+'NFR - Partner 8'!F37+'NFR - Partner 9'!F37+'NFR - Partner 10'!F37</f>
        <v>0</v>
      </c>
      <c r="G37" s="460">
        <f>'NFR-budsjett_FL'!G37+'NFR - Partner 1'!G37+'NFR - Partner 2'!G37+'NFR - Partner 3'!G37+'NFR - Partner 4'!G37+'NFR - Partner 5'!G37+'NFR - Partner 6'!G37+'NFR - Partner 7'!G37+'NFR - Partner 8'!G37+'NFR - Partner 9'!G37+'NFR - Partner 10'!G37</f>
        <v>0</v>
      </c>
      <c r="H37" s="460">
        <f>'NFR-budsjett_FL'!H37+'NFR - Partner 1'!H37+'NFR - Partner 2'!H37+'NFR - Partner 3'!H37+'NFR - Partner 4'!H37+'NFR - Partner 5'!H37+'NFR - Partner 6'!H37+'NFR - Partner 7'!H37+'NFR - Partner 8'!H37+'NFR - Partner 9'!H37+'NFR - Partner 10'!H37</f>
        <v>0</v>
      </c>
      <c r="I37" s="460">
        <f>'NFR-budsjett_FL'!I37+'NFR - Partner 1'!I37+'NFR - Partner 2'!I37+'NFR - Partner 3'!I37+'NFR - Partner 4'!I37+'NFR - Partner 5'!I37+'NFR - Partner 6'!I37+'NFR - Partner 7'!I37+'NFR - Partner 8'!I37+'NFR - Partner 9'!I37+'NFR - Partner 10'!I37</f>
        <v>0</v>
      </c>
      <c r="J37" s="460">
        <f>'NFR-budsjett_FL'!J37+'NFR - Partner 1'!J37+'NFR - Partner 2'!J37+'NFR - Partner 3'!J37+'NFR - Partner 4'!J37+'NFR - Partner 5'!J37+'NFR - Partner 6'!J37+'NFR - Partner 7'!J37+'NFR - Partner 8'!J37+'NFR - Partner 9'!J37+'NFR - Partner 10'!J37</f>
        <v>0</v>
      </c>
      <c r="K37" s="460">
        <f>'NFR-budsjett_FL'!K37+'NFR - Partner 1'!K37+'NFR - Partner 2'!K37+'NFR - Partner 3'!K37+'NFR - Partner 4'!K37+'NFR - Partner 5'!K37+'NFR - Partner 6'!K37+'NFR - Partner 7'!K37+'NFR - Partner 8'!K37+'NFR - Partner 9'!K37+'NFR - Partner 10'!K37</f>
        <v>0</v>
      </c>
      <c r="L37" s="460">
        <f>'NFR-budsjett_FL'!L37+'NFR - Partner 1'!L37+'NFR - Partner 2'!L37+'NFR - Partner 3'!L37+'NFR - Partner 4'!L37+'NFR - Partner 5'!L37+'NFR - Partner 6'!L37+'NFR - Partner 7'!L37+'NFR - Partner 8'!L37+'NFR - Partner 9'!L37+'NFR - Partner 10'!L37</f>
        <v>0</v>
      </c>
      <c r="M37" s="460">
        <f t="shared" si="15"/>
        <v>0</v>
      </c>
      <c r="N37" s="454">
        <f t="shared" si="14"/>
        <v>0</v>
      </c>
    </row>
    <row r="38" spans="2:14" ht="15" x14ac:dyDescent="0.25">
      <c r="B38" s="12" t="s">
        <v>397</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f t="shared" si="16"/>
        <v>0</v>
      </c>
      <c r="N38" s="52">
        <f>SUM(N31:N37)</f>
        <v>0</v>
      </c>
    </row>
    <row r="39" spans="2:14" x14ac:dyDescent="0.2">
      <c r="B39" t="s">
        <v>377</v>
      </c>
      <c r="C39" s="454">
        <f>'NFR-budsjett_FL'!C39+'NFR - Partner 1'!C39+'NFR - Partner 2'!C39+'NFR - Partner 3'!C39+'NFR - Partner 4'!C39+'NFR - Partner 5'!C39+'NFR - Partner 6'!C39+'NFR - Partner 7'!C39+'NFR - Partner 8'!C39+'NFR - Partner 9'!C39+'NFR - Partner 10'!C39</f>
        <v>0</v>
      </c>
      <c r="D39" s="454">
        <f>'NFR-budsjett_FL'!D39+'NFR - Partner 1'!D39+'NFR - Partner 2'!D39+'NFR - Partner 3'!D39+'NFR - Partner 4'!D39+'NFR - Partner 5'!D39+'NFR - Partner 6'!D39+'NFR - Partner 7'!D39+'NFR - Partner 8'!D39+'NFR - Partner 9'!D39+'NFR - Partner 10'!D39</f>
        <v>0</v>
      </c>
      <c r="E39" s="454">
        <f>'NFR-budsjett_FL'!E39+'NFR - Partner 1'!E39+'NFR - Partner 2'!E39+'NFR - Partner 3'!E39+'NFR - Partner 4'!E39+'NFR - Partner 5'!E39+'NFR - Partner 6'!E39+'NFR - Partner 7'!E39+'NFR - Partner 8'!E39+'NFR - Partner 9'!E39+'NFR - Partner 10'!E39</f>
        <v>0</v>
      </c>
      <c r="F39" s="454">
        <f>'NFR-budsjett_FL'!F39+'NFR - Partner 1'!F39+'NFR - Partner 2'!F39+'NFR - Partner 3'!F39+'NFR - Partner 4'!F39+'NFR - Partner 5'!F39+'NFR - Partner 6'!F39+'NFR - Partner 7'!F39+'NFR - Partner 8'!F39+'NFR - Partner 9'!F39+'NFR - Partner 10'!F39</f>
        <v>0</v>
      </c>
      <c r="G39" s="454">
        <f>'NFR-budsjett_FL'!G39+'NFR - Partner 1'!G39+'NFR - Partner 2'!G39+'NFR - Partner 3'!G39+'NFR - Partner 4'!G39+'NFR - Partner 5'!G39+'NFR - Partner 6'!G39+'NFR - Partner 7'!G39+'NFR - Partner 8'!G39+'NFR - Partner 9'!G39+'NFR - Partner 10'!G39</f>
        <v>0</v>
      </c>
      <c r="H39" s="454">
        <f>'NFR-budsjett_FL'!H39+'NFR - Partner 1'!H39+'NFR - Partner 2'!H39+'NFR - Partner 3'!H39+'NFR - Partner 4'!H39+'NFR - Partner 5'!H39+'NFR - Partner 6'!H39+'NFR - Partner 7'!H39+'NFR - Partner 8'!H39+'NFR - Partner 9'!H39+'NFR - Partner 10'!H39</f>
        <v>0</v>
      </c>
      <c r="I39" s="454">
        <f>'NFR-budsjett_FL'!I39+'NFR - Partner 1'!I39+'NFR - Partner 2'!I39+'NFR - Partner 3'!I39+'NFR - Partner 4'!I39+'NFR - Partner 5'!I39+'NFR - Partner 6'!I39+'NFR - Partner 7'!I39+'NFR - Partner 8'!I39+'NFR - Partner 9'!I39+'NFR - Partner 10'!I39</f>
        <v>0</v>
      </c>
      <c r="J39" s="454">
        <f>'NFR-budsjett_FL'!J39+'NFR - Partner 1'!J39+'NFR - Partner 2'!J39+'NFR - Partner 3'!J39+'NFR - Partner 4'!J39+'NFR - Partner 5'!J39+'NFR - Partner 6'!J39+'NFR - Partner 7'!J39+'NFR - Partner 8'!J39+'NFR - Partner 9'!J39+'NFR - Partner 10'!J39</f>
        <v>0</v>
      </c>
      <c r="K39" s="454">
        <f>'NFR-budsjett_FL'!K39+'NFR - Partner 1'!K39+'NFR - Partner 2'!K39+'NFR - Partner 3'!K39+'NFR - Partner 4'!K39+'NFR - Partner 5'!K39+'NFR - Partner 6'!K39+'NFR - Partner 7'!K39+'NFR - Partner 8'!K39+'NFR - Partner 9'!K39+'NFR - Partner 10'!K39</f>
        <v>0</v>
      </c>
      <c r="L39" s="454">
        <f>'NFR-budsjett_FL'!L39+'NFR - Partner 1'!L39+'NFR - Partner 2'!L39+'NFR - Partner 3'!L39+'NFR - Partner 4'!L39+'NFR - Partner 5'!L39+'NFR - Partner 6'!L39+'NFR - Partner 7'!L39+'NFR - Partner 8'!L39+'NFR - Partner 9'!L39+'NFR - Partner 10'!L39</f>
        <v>0</v>
      </c>
      <c r="M39" s="460">
        <f t="shared" si="15"/>
        <v>0</v>
      </c>
      <c r="N39" s="454">
        <f>SUM(C39:L39)</f>
        <v>0</v>
      </c>
    </row>
    <row r="40" spans="2:14" x14ac:dyDescent="0.2">
      <c r="B40" t="s">
        <v>378</v>
      </c>
      <c r="C40" s="454">
        <f>'NFR-budsjett_FL'!C40+'NFR - Partner 1'!C40+'NFR - Partner 2'!C40+'NFR - Partner 3'!C40+'NFR - Partner 4'!C40+'NFR - Partner 5'!C40+'NFR - Partner 6'!C40+'NFR - Partner 7'!C40+'NFR - Partner 8'!C40+'NFR - Partner 9'!C40+'NFR - Partner 10'!C40</f>
        <v>0</v>
      </c>
      <c r="D40" s="454">
        <f>'NFR-budsjett_FL'!D40+'NFR - Partner 1'!D40+'NFR - Partner 2'!D40+'NFR - Partner 3'!D40+'NFR - Partner 4'!D40+'NFR - Partner 5'!D40+'NFR - Partner 6'!D40+'NFR - Partner 7'!D40+'NFR - Partner 8'!D40+'NFR - Partner 9'!D40+'NFR - Partner 10'!D40</f>
        <v>0</v>
      </c>
      <c r="E40" s="454">
        <f>'NFR-budsjett_FL'!E40+'NFR - Partner 1'!E40+'NFR - Partner 2'!E40+'NFR - Partner 3'!E40+'NFR - Partner 4'!E40+'NFR - Partner 5'!E40+'NFR - Partner 6'!E40+'NFR - Partner 7'!E40+'NFR - Partner 8'!E40+'NFR - Partner 9'!E40+'NFR - Partner 10'!E40</f>
        <v>0</v>
      </c>
      <c r="F40" s="454">
        <f>'NFR-budsjett_FL'!F40+'NFR - Partner 1'!F40+'NFR - Partner 2'!F40+'NFR - Partner 3'!F40+'NFR - Partner 4'!F40+'NFR - Partner 5'!F40+'NFR - Partner 6'!F40+'NFR - Partner 7'!F40+'NFR - Partner 8'!F40+'NFR - Partner 9'!F40+'NFR - Partner 10'!F40</f>
        <v>0</v>
      </c>
      <c r="G40" s="454">
        <f>'NFR-budsjett_FL'!G40+'NFR - Partner 1'!G40+'NFR - Partner 2'!G40+'NFR - Partner 3'!G40+'NFR - Partner 4'!G40+'NFR - Partner 5'!G40+'NFR - Partner 6'!G40+'NFR - Partner 7'!G40+'NFR - Partner 8'!G40+'NFR - Partner 9'!G40+'NFR - Partner 10'!G40</f>
        <v>0</v>
      </c>
      <c r="H40" s="454">
        <f>'NFR-budsjett_FL'!H40+'NFR - Partner 1'!H40+'NFR - Partner 2'!H40+'NFR - Partner 3'!H40+'NFR - Partner 4'!H40+'NFR - Partner 5'!H40+'NFR - Partner 6'!H40+'NFR - Partner 7'!H40+'NFR - Partner 8'!H40+'NFR - Partner 9'!H40+'NFR - Partner 10'!H40</f>
        <v>0</v>
      </c>
      <c r="I40" s="454">
        <f>'NFR-budsjett_FL'!I40+'NFR - Partner 1'!I40+'NFR - Partner 2'!I40+'NFR - Partner 3'!I40+'NFR - Partner 4'!I40+'NFR - Partner 5'!I40+'NFR - Partner 6'!I40+'NFR - Partner 7'!I40+'NFR - Partner 8'!I40+'NFR - Partner 9'!I40+'NFR - Partner 10'!I40</f>
        <v>0</v>
      </c>
      <c r="J40" s="454">
        <f>'NFR-budsjett_FL'!J40+'NFR - Partner 1'!J40+'NFR - Partner 2'!J40+'NFR - Partner 3'!J40+'NFR - Partner 4'!J40+'NFR - Partner 5'!J40+'NFR - Partner 6'!J40+'NFR - Partner 7'!J40+'NFR - Partner 8'!J40+'NFR - Partner 9'!J40+'NFR - Partner 10'!J40</f>
        <v>0</v>
      </c>
      <c r="K40" s="454">
        <f>'NFR-budsjett_FL'!K40+'NFR - Partner 1'!K40+'NFR - Partner 2'!K40+'NFR - Partner 3'!K40+'NFR - Partner 4'!K40+'NFR - Partner 5'!K40+'NFR - Partner 6'!K40+'NFR - Partner 7'!K40+'NFR - Partner 8'!K40+'NFR - Partner 9'!K40+'NFR - Partner 10'!K40</f>
        <v>0</v>
      </c>
      <c r="L40" s="454">
        <f>'NFR-budsjett_FL'!L40+'NFR - Partner 1'!L40+'NFR - Partner 2'!L40+'NFR - Partner 3'!L40+'NFR - Partner 4'!L40+'NFR - Partner 5'!L40+'NFR - Partner 6'!L40+'NFR - Partner 7'!L40+'NFR - Partner 8'!L40+'NFR - Partner 9'!L40+'NFR - Partner 10'!L40</f>
        <v>0</v>
      </c>
      <c r="M40" s="460">
        <f t="shared" si="15"/>
        <v>0</v>
      </c>
      <c r="N40" s="454">
        <f t="shared" ref="N40:N41" si="17">SUM(C40:L40)</f>
        <v>0</v>
      </c>
    </row>
    <row r="41" spans="2:14" x14ac:dyDescent="0.2">
      <c r="B41" t="s">
        <v>379</v>
      </c>
      <c r="C41" s="454">
        <f>'NFR-budsjett_FL'!C41+'NFR - Partner 1'!C41+'NFR - Partner 2'!C41+'NFR - Partner 3'!C41+'NFR - Partner 4'!C41+'NFR - Partner 5'!C41+'NFR - Partner 6'!C41+'NFR - Partner 7'!C41+'NFR - Partner 8'!C41+'NFR - Partner 9'!C41+'NFR - Partner 10'!C41</f>
        <v>0</v>
      </c>
      <c r="D41" s="454">
        <f>'NFR-budsjett_FL'!D41+'NFR - Partner 1'!D41+'NFR - Partner 2'!D41+'NFR - Partner 3'!D41+'NFR - Partner 4'!D41+'NFR - Partner 5'!D41+'NFR - Partner 6'!D41+'NFR - Partner 7'!D41+'NFR - Partner 8'!D41+'NFR - Partner 9'!D41+'NFR - Partner 10'!D41</f>
        <v>0</v>
      </c>
      <c r="E41" s="454">
        <f>'NFR-budsjett_FL'!E41+'NFR - Partner 1'!E41+'NFR - Partner 2'!E41+'NFR - Partner 3'!E41+'NFR - Partner 4'!E41+'NFR - Partner 5'!E41+'NFR - Partner 6'!E41+'NFR - Partner 7'!E41+'NFR - Partner 8'!E41+'NFR - Partner 9'!E41+'NFR - Partner 10'!E41</f>
        <v>0</v>
      </c>
      <c r="F41" s="454">
        <f>'NFR-budsjett_FL'!F41+'NFR - Partner 1'!F41+'NFR - Partner 2'!F41+'NFR - Partner 3'!F41+'NFR - Partner 4'!F41+'NFR - Partner 5'!F41+'NFR - Partner 6'!F41+'NFR - Partner 7'!F41+'NFR - Partner 8'!F41+'NFR - Partner 9'!F41+'NFR - Partner 10'!F41</f>
        <v>0</v>
      </c>
      <c r="G41" s="454">
        <f>'NFR-budsjett_FL'!G41+'NFR - Partner 1'!G41+'NFR - Partner 2'!G41+'NFR - Partner 3'!G41+'NFR - Partner 4'!G41+'NFR - Partner 5'!G41+'NFR - Partner 6'!G41+'NFR - Partner 7'!G41+'NFR - Partner 8'!G41+'NFR - Partner 9'!G41+'NFR - Partner 10'!G41</f>
        <v>0</v>
      </c>
      <c r="H41" s="454">
        <f>'NFR-budsjett_FL'!H41+'NFR - Partner 1'!H41+'NFR - Partner 2'!H41+'NFR - Partner 3'!H41+'NFR - Partner 4'!H41+'NFR - Partner 5'!H41+'NFR - Partner 6'!H41+'NFR - Partner 7'!H41+'NFR - Partner 8'!H41+'NFR - Partner 9'!H41+'NFR - Partner 10'!H41</f>
        <v>0</v>
      </c>
      <c r="I41" s="454">
        <f>'NFR-budsjett_FL'!I41+'NFR - Partner 1'!I41+'NFR - Partner 2'!I41+'NFR - Partner 3'!I41+'NFR - Partner 4'!I41+'NFR - Partner 5'!I41+'NFR - Partner 6'!I41+'NFR - Partner 7'!I41+'NFR - Partner 8'!I41+'NFR - Partner 9'!I41+'NFR - Partner 10'!I41</f>
        <v>0</v>
      </c>
      <c r="J41" s="454">
        <f>'NFR-budsjett_FL'!J41+'NFR - Partner 1'!J41+'NFR - Partner 2'!J41+'NFR - Partner 3'!J41+'NFR - Partner 4'!J41+'NFR - Partner 5'!J41+'NFR - Partner 6'!J41+'NFR - Partner 7'!J41+'NFR - Partner 8'!J41+'NFR - Partner 9'!J41+'NFR - Partner 10'!J41</f>
        <v>0</v>
      </c>
      <c r="K41" s="454">
        <f>'NFR-budsjett_FL'!K41+'NFR - Partner 1'!K41+'NFR - Partner 2'!K41+'NFR - Partner 3'!K41+'NFR - Partner 4'!K41+'NFR - Partner 5'!K41+'NFR - Partner 6'!K41+'NFR - Partner 7'!K41+'NFR - Partner 8'!K41+'NFR - Partner 9'!K41+'NFR - Partner 10'!K41</f>
        <v>0</v>
      </c>
      <c r="L41" s="454">
        <f>'NFR-budsjett_FL'!L41+'NFR - Partner 1'!L41+'NFR - Partner 2'!L41+'NFR - Partner 3'!L41+'NFR - Partner 4'!L41+'NFR - Partner 5'!L41+'NFR - Partner 6'!L41+'NFR - Partner 7'!L41+'NFR - Partner 8'!L41+'NFR - Partner 9'!L41+'NFR - Partner 10'!L41</f>
        <v>0</v>
      </c>
      <c r="M41" s="460">
        <f t="shared" si="15"/>
        <v>0</v>
      </c>
      <c r="N41" s="454">
        <f t="shared" si="17"/>
        <v>0</v>
      </c>
    </row>
    <row r="42" spans="2:14" ht="15" x14ac:dyDescent="0.25">
      <c r="B42" s="12" t="s">
        <v>125</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f t="shared" si="18"/>
        <v>0</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du7ftqP3WxM++ziBcrL/YSSanNpHUeMTfys8X/tovAElJmKPsNMClsoq4AsDjUiIDmTckY8jt/laYTEUOJEEKg==" saltValue="w9oP/4umf3ctAdJMfb2QkQ==" spinCount="100000" sheet="1" objects="1" scenarios="1"/>
  <pageMargins left="0.7" right="0.7" top="0.75" bottom="0.75" header="0.3" footer="0.3"/>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5">
    <tabColor rgb="FF0070C0"/>
    <pageSetUpPr fitToPage="1"/>
  </sheetPr>
  <dimension ref="B1:AA47"/>
  <sheetViews>
    <sheetView showGridLines="0" zoomScale="90" zoomScaleNormal="90" workbookViewId="0">
      <selection activeCell="H38" sqref="H38"/>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428</v>
      </c>
      <c r="C1" s="113"/>
      <c r="D1" s="113"/>
      <c r="E1" s="113"/>
      <c r="F1" s="113"/>
      <c r="G1" s="113"/>
      <c r="H1" s="113"/>
      <c r="I1" s="11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431</v>
      </c>
      <c r="C3" s="453">
        <f>Budsjett!I3</f>
        <v>2025</v>
      </c>
      <c r="D3" s="429">
        <f>C3+1</f>
        <v>2026</v>
      </c>
      <c r="E3" s="429">
        <f t="shared" ref="E3:L3" si="0">D3+1</f>
        <v>2027</v>
      </c>
      <c r="F3" s="429">
        <f t="shared" si="0"/>
        <v>2028</v>
      </c>
      <c r="G3" s="429">
        <f t="shared" si="0"/>
        <v>2029</v>
      </c>
      <c r="H3" s="429">
        <f t="shared" si="0"/>
        <v>2030</v>
      </c>
      <c r="I3" s="429">
        <f t="shared" si="0"/>
        <v>2031</v>
      </c>
      <c r="J3" s="429">
        <f t="shared" si="0"/>
        <v>2032</v>
      </c>
      <c r="K3" s="429">
        <f t="shared" si="0"/>
        <v>2033</v>
      </c>
      <c r="L3" s="429">
        <f t="shared" si="0"/>
        <v>2034</v>
      </c>
      <c r="M3" s="429">
        <f t="shared" ref="M3" si="1">L3+1</f>
        <v>2035</v>
      </c>
      <c r="N3" s="429">
        <f t="shared" ref="N3" si="2">M3+1</f>
        <v>2036</v>
      </c>
      <c r="O3" s="429">
        <f t="shared" ref="O3" si="3">N3+1</f>
        <v>2037</v>
      </c>
      <c r="P3" s="433" t="s">
        <v>126</v>
      </c>
      <c r="Q3" s="434" t="s">
        <v>432</v>
      </c>
      <c r="R3" s="113"/>
      <c r="S3" s="447" t="s">
        <v>433</v>
      </c>
      <c r="T3" s="447"/>
      <c r="U3" s="447"/>
      <c r="V3" s="447"/>
      <c r="W3" s="447"/>
      <c r="X3" s="447"/>
      <c r="Y3" s="447"/>
      <c r="Z3" s="447"/>
      <c r="AA3" s="447"/>
    </row>
    <row r="4" spans="2:27" x14ac:dyDescent="0.2">
      <c r="B4" s="432" t="s">
        <v>434</v>
      </c>
      <c r="C4" s="501">
        <f>'NFR-budsjett'!C5</f>
        <v>0</v>
      </c>
      <c r="D4" s="501">
        <f>'NFR-budsjett'!D5</f>
        <v>0</v>
      </c>
      <c r="E4" s="501">
        <f>'NFR-budsjett'!E5</f>
        <v>0</v>
      </c>
      <c r="F4" s="501">
        <f>'NFR-budsjett'!F5</f>
        <v>0</v>
      </c>
      <c r="G4" s="501">
        <f>'NFR-budsjett'!G5</f>
        <v>0</v>
      </c>
      <c r="H4" s="501">
        <f>'NFR-budsjett'!H5</f>
        <v>0</v>
      </c>
      <c r="I4" s="501">
        <f>'NFR-budsjett'!I5</f>
        <v>0</v>
      </c>
      <c r="J4" s="501">
        <f>'NFR-budsjett'!J5</f>
        <v>0</v>
      </c>
      <c r="K4" s="501">
        <f>'NFR-budsjett'!K5</f>
        <v>0</v>
      </c>
      <c r="L4" s="501">
        <f>'NFR-budsjett'!L5</f>
        <v>0</v>
      </c>
      <c r="M4" s="501">
        <f>Prosjektcontroller!N17+Prosjektcontroller!N18+Prosjektcontroller!N19+Prosjektcontroller!N28+Prosjektcontroller!N29</f>
        <v>0</v>
      </c>
      <c r="N4" s="501">
        <f>Prosjektcontroller!O17+Prosjektcontroller!O18+Prosjektcontroller!O19+Prosjektcontroller!O28+Prosjektcontroller!O29</f>
        <v>0</v>
      </c>
      <c r="O4" s="501">
        <f>Prosjektcontroller!P17+Prosjektcontroller!P18+Prosjektcontroller!P19+Prosjektcontroller!P28+Prosjektcontroller!P29</f>
        <v>0</v>
      </c>
      <c r="P4" s="503">
        <f>SUM(C4:O4)</f>
        <v>0</v>
      </c>
      <c r="Q4" s="501">
        <f>SUM(K4:O4)</f>
        <v>0</v>
      </c>
      <c r="R4" s="113"/>
      <c r="S4" s="447" t="s">
        <v>435</v>
      </c>
      <c r="T4" s="447"/>
      <c r="U4" s="447"/>
      <c r="V4" s="447"/>
      <c r="W4" s="447"/>
      <c r="X4" s="447"/>
      <c r="Y4" s="447"/>
      <c r="Z4" s="447"/>
      <c r="AA4" s="447"/>
    </row>
    <row r="5" spans="2:27" x14ac:dyDescent="0.2">
      <c r="B5" s="432" t="s">
        <v>436</v>
      </c>
      <c r="C5" s="501">
        <f>SUMIF(Budsjett!$B$4:$B$150,"Innkjøp av FoU-tjenester",Budsjett!K4:K150)</f>
        <v>0</v>
      </c>
      <c r="D5" s="501">
        <f>SUMIF(Budsjett!$B$4:$B$150,"Innkjøp av FoU-tjenester",Budsjett!L4:L150)</f>
        <v>0</v>
      </c>
      <c r="E5" s="501">
        <f>SUMIF(Budsjett!$B$4:$B$150,"Innkjøp av FoU-tjenester",Budsjett!M4:M150)</f>
        <v>0</v>
      </c>
      <c r="F5" s="501">
        <f>SUMIF(Budsjett!$B$4:$B$150,"Innkjøp av FoU-tjenester",Budsjett!N4:N150)</f>
        <v>0</v>
      </c>
      <c r="G5" s="501">
        <f>SUMIF(Budsjett!$B$4:$B$150,"Innkjøp av FoU-tjenester",Budsjett!O4:O150)</f>
        <v>0</v>
      </c>
      <c r="H5" s="501">
        <f>SUMIF(Budsjett!$B$4:$B$150,"Innkjøp av FoU-tjenester",Budsjett!P4:P150)</f>
        <v>0</v>
      </c>
      <c r="I5" s="501">
        <f>SUMIF(Budsjett!$B$4:$B$150,"Innkjøp av FoU-tjenester",Budsjett!Q4:Q150)</f>
        <v>0</v>
      </c>
      <c r="J5" s="501">
        <f>SUMIF(Budsjett!$B$4:$B$150,"Innkjøp av FoU-tjenester",Budsjett!R4:R150)</f>
        <v>0</v>
      </c>
      <c r="K5" s="501">
        <f>SUMIF(Budsjett!$B$4:$B$150,"Innkjøp av FoU-tjenester",Budsjett!S4:S150)</f>
        <v>0</v>
      </c>
      <c r="L5" s="501">
        <f>SUMIF(Budsjett!$B$4:$B$150,"Innkjøp av FoU-tjenester",Budsjett!T4:T150)</f>
        <v>0</v>
      </c>
      <c r="M5" s="501">
        <f>SUMIF(Budsjett!$B$4:$B$150,"Innkjøp av FoU-tjenester",Budsjett!U4:U150)</f>
        <v>0</v>
      </c>
      <c r="N5" s="501">
        <f>SUMIF(Budsjett!$B$4:$B$150,"Innkjøp av FoU-tjenester",Budsjett!V4:V150)</f>
        <v>0</v>
      </c>
      <c r="O5" s="501">
        <f>SUMIF(Budsjett!$B$4:$B$150,"Innkjøp av FoU-tjenester",Budsjett!W4:W150)</f>
        <v>0</v>
      </c>
      <c r="P5" s="503">
        <f t="shared" ref="P5:P7" si="4">SUM(C5:O5)</f>
        <v>0</v>
      </c>
      <c r="Q5" s="501">
        <f t="shared" ref="Q5:Q7" si="5">SUM(K5:O5)</f>
        <v>0</v>
      </c>
      <c r="R5" s="113"/>
      <c r="S5" s="447" t="s">
        <v>437</v>
      </c>
      <c r="T5" s="447"/>
      <c r="U5" s="447"/>
      <c r="V5" s="447"/>
      <c r="W5" s="447"/>
      <c r="X5" s="447"/>
      <c r="Y5" s="447"/>
      <c r="Z5" s="447"/>
      <c r="AA5" s="447"/>
    </row>
    <row r="6" spans="2:27" x14ac:dyDescent="0.2">
      <c r="B6" s="432" t="s">
        <v>438</v>
      </c>
      <c r="C6" s="501" t="e">
        <f>'NFR-budsjett'!C7</f>
        <v>#REF!</v>
      </c>
      <c r="D6" s="501" t="e">
        <f>'NFR-budsjett'!D7</f>
        <v>#REF!</v>
      </c>
      <c r="E6" s="501" t="e">
        <f>'NFR-budsjett'!E7</f>
        <v>#REF!</v>
      </c>
      <c r="F6" s="501" t="e">
        <f>'NFR-budsjett'!F7</f>
        <v>#REF!</v>
      </c>
      <c r="G6" s="501" t="e">
        <f>'NFR-budsjett'!G7</f>
        <v>#REF!</v>
      </c>
      <c r="H6" s="501" t="e">
        <f>'NFR-budsjett'!H7</f>
        <v>#REF!</v>
      </c>
      <c r="I6" s="501" t="e">
        <f>'NFR-budsjett'!I7</f>
        <v>#REF!</v>
      </c>
      <c r="J6" s="501" t="e">
        <f>'NFR-budsjett'!J7</f>
        <v>#REF!</v>
      </c>
      <c r="K6" s="501" t="e">
        <f>'NFR-budsjett'!K7</f>
        <v>#REF!</v>
      </c>
      <c r="L6" s="501" t="e">
        <f>'NFR-budsjett'!L7</f>
        <v>#REF!</v>
      </c>
      <c r="M6" s="501" t="e">
        <f>Budsjett!#REF!+Budsjett!S53+SUMIF(Budsjett!$B$4:$B$158,"Utstyr (kun nasjonal infrastruktur)",Budsjett!U4:U158)</f>
        <v>#REF!</v>
      </c>
      <c r="N6" s="501" t="e">
        <f>Budsjett!#REF!+Budsjett!T53+SUMIF(Budsjett!$B$4:$B$158,"Utstyr (kun nasjonal infrastruktur)",Budsjett!V4:V158)</f>
        <v>#REF!</v>
      </c>
      <c r="O6" s="501" t="e">
        <f>Budsjett!#REF!+Budsjett!U53+SUMIF(Budsjett!$B$4:$B$158,"Utstyr (kun nasjonal infrastruktur)",Budsjett!W4:W158)</f>
        <v>#REF!</v>
      </c>
      <c r="P6" s="503" t="e">
        <f t="shared" si="4"/>
        <v>#REF!</v>
      </c>
      <c r="Q6" s="501" t="e">
        <f t="shared" si="5"/>
        <v>#REF!</v>
      </c>
      <c r="R6" s="113"/>
      <c r="S6" s="447" t="s">
        <v>439</v>
      </c>
      <c r="T6" s="447"/>
      <c r="U6" s="447"/>
      <c r="V6" s="447"/>
      <c r="W6" s="447"/>
      <c r="X6" s="447"/>
      <c r="Y6" s="447"/>
      <c r="Z6" s="447"/>
      <c r="AA6" s="447"/>
    </row>
    <row r="7" spans="2:27" x14ac:dyDescent="0.2">
      <c r="B7" s="432" t="s">
        <v>114</v>
      </c>
      <c r="C7" s="501" t="e">
        <f>'NFR-budsjett'!C8+Budsjett!#REF!</f>
        <v>#REF!</v>
      </c>
      <c r="D7" s="501" t="e">
        <f>'NFR-budsjett'!D8+Budsjett!#REF!</f>
        <v>#REF!</v>
      </c>
      <c r="E7" s="501" t="e">
        <f>'NFR-budsjett'!E8+Budsjett!#REF!</f>
        <v>#REF!</v>
      </c>
      <c r="F7" s="501" t="e">
        <f>'NFR-budsjett'!F8+Budsjett!#REF!</f>
        <v>#REF!</v>
      </c>
      <c r="G7" s="501" t="e">
        <f>'NFR-budsjett'!G8+Budsjett!#REF!</f>
        <v>#REF!</v>
      </c>
      <c r="H7" s="501" t="e">
        <f>'NFR-budsjett'!H8+Budsjett!#REF!</f>
        <v>#REF!</v>
      </c>
      <c r="I7" s="501" t="e">
        <f>'NFR-budsjett'!I8+Budsjett!#REF!</f>
        <v>#REF!</v>
      </c>
      <c r="J7" s="501" t="e">
        <f>'NFR-budsjett'!J8+Budsjett!#REF!</f>
        <v>#REF!</v>
      </c>
      <c r="K7" s="501" t="e">
        <f>'NFR-budsjett'!K8+Budsjett!#REF!</f>
        <v>#REF!</v>
      </c>
      <c r="L7" s="501" t="e">
        <f>'NFR-budsjett'!L8+Budsjett!#REF!</f>
        <v>#REF!</v>
      </c>
      <c r="M7" s="501" t="e">
        <f>SUMIF(Budsjett!$B$4:$B$150,"Lab./feltundersøkelser",Budsjett!U4:U150)+SUMIF(Budsjett!$B$4:$B$150,"Reiser/konferanser/mv.",Budsjett!U4:U150)+SUMIF(Budsjett!$B$4:$B$150,"Andre driftskostnader",Budsjett!U4:U150)+Budsjett!S46+Budsjett!S54+Budsjett!AZ43+Budsjett!#REF!</f>
        <v>#REF!</v>
      </c>
      <c r="N7" s="501" t="e">
        <f>SUMIF(Budsjett!$B$4:$B$150,"Lab./feltundersøkelser",Budsjett!V4:V150)+SUMIF(Budsjett!$B$4:$B$150,"Reiser/konferanser/mv.",Budsjett!V4:V150)+SUMIF(Budsjett!$B$4:$B$150,"Andre driftskostnader",Budsjett!V4:V150)+Budsjett!T46+Budsjett!T54+Budsjett!BA43+Budsjett!#REF!</f>
        <v>#REF!</v>
      </c>
      <c r="O7" s="501" t="e">
        <f>SUMIF(Budsjett!$B$4:$B$150,"Lab./feltundersøkelser",Budsjett!W4:W150)+SUMIF(Budsjett!$B$4:$B$150,"Reiser/konferanser/mv.",Budsjett!W4:W150)+SUMIF(Budsjett!$B$4:$B$150,"Andre driftskostnader",Budsjett!W4:W150)+Budsjett!U46+Budsjett!U54+Budsjett!BB43+Budsjett!#REF!</f>
        <v>#REF!</v>
      </c>
      <c r="P7" s="503" t="e">
        <f t="shared" si="4"/>
        <v>#REF!</v>
      </c>
      <c r="Q7" s="501" t="e">
        <f t="shared" si="5"/>
        <v>#REF!</v>
      </c>
      <c r="R7" s="113"/>
      <c r="S7" s="447" t="s">
        <v>440</v>
      </c>
      <c r="T7" s="447"/>
      <c r="U7" s="447"/>
      <c r="V7" s="447"/>
      <c r="W7" s="447"/>
      <c r="X7" s="447"/>
      <c r="Y7" s="447"/>
      <c r="Z7" s="447"/>
      <c r="AA7" s="447"/>
    </row>
    <row r="8" spans="2:27" x14ac:dyDescent="0.2">
      <c r="B8" s="437" t="s">
        <v>380</v>
      </c>
      <c r="C8" s="502" t="e">
        <f>SUM(C4:C7)</f>
        <v>#REF!</v>
      </c>
      <c r="D8" s="502" t="e">
        <f t="shared" ref="D8:P8" si="6">SUM(D4:D7)</f>
        <v>#REF!</v>
      </c>
      <c r="E8" s="502" t="e">
        <f t="shared" si="6"/>
        <v>#REF!</v>
      </c>
      <c r="F8" s="502" t="e">
        <f t="shared" si="6"/>
        <v>#REF!</v>
      </c>
      <c r="G8" s="502" t="e">
        <f t="shared" si="6"/>
        <v>#REF!</v>
      </c>
      <c r="H8" s="502" t="e">
        <f t="shared" si="6"/>
        <v>#REF!</v>
      </c>
      <c r="I8" s="502" t="e">
        <f t="shared" si="6"/>
        <v>#REF!</v>
      </c>
      <c r="J8" s="502" t="e">
        <f t="shared" si="6"/>
        <v>#REF!</v>
      </c>
      <c r="K8" s="502" t="e">
        <f t="shared" si="6"/>
        <v>#REF!</v>
      </c>
      <c r="L8" s="502" t="e">
        <f t="shared" si="6"/>
        <v>#REF!</v>
      </c>
      <c r="M8" s="502" t="e">
        <f t="shared" ref="M8:O8" si="7">SUM(M4:M7)</f>
        <v>#REF!</v>
      </c>
      <c r="N8" s="502" t="e">
        <f t="shared" si="7"/>
        <v>#REF!</v>
      </c>
      <c r="O8" s="502" t="e">
        <f t="shared" si="7"/>
        <v>#REF!</v>
      </c>
      <c r="P8" s="502" t="e">
        <f t="shared" si="6"/>
        <v>#REF!</v>
      </c>
      <c r="Q8" s="502" t="e">
        <f>SUM(Q4:Q7)</f>
        <v>#REF!</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442</v>
      </c>
      <c r="C10" s="453">
        <f>C3</f>
        <v>2025</v>
      </c>
      <c r="D10" s="453">
        <f t="shared" ref="D10:L10" si="8">D3</f>
        <v>2026</v>
      </c>
      <c r="E10" s="453">
        <f t="shared" si="8"/>
        <v>2027</v>
      </c>
      <c r="F10" s="453">
        <f t="shared" si="8"/>
        <v>2028</v>
      </c>
      <c r="G10" s="453">
        <f t="shared" si="8"/>
        <v>2029</v>
      </c>
      <c r="H10" s="453">
        <f t="shared" si="8"/>
        <v>2030</v>
      </c>
      <c r="I10" s="453">
        <f t="shared" si="8"/>
        <v>2031</v>
      </c>
      <c r="J10" s="453">
        <f t="shared" si="8"/>
        <v>2032</v>
      </c>
      <c r="K10" s="453">
        <f t="shared" si="8"/>
        <v>2033</v>
      </c>
      <c r="L10" s="453">
        <f t="shared" si="8"/>
        <v>2034</v>
      </c>
      <c r="M10" s="453">
        <f t="shared" ref="M10:O10" si="9">M3</f>
        <v>2035</v>
      </c>
      <c r="N10" s="453">
        <f t="shared" si="9"/>
        <v>2036</v>
      </c>
      <c r="O10" s="453">
        <f t="shared" si="9"/>
        <v>2037</v>
      </c>
      <c r="P10" s="433" t="s">
        <v>126</v>
      </c>
      <c r="Q10" s="442" t="s">
        <v>432</v>
      </c>
      <c r="R10" s="113"/>
      <c r="S10" s="113"/>
      <c r="T10" s="113"/>
      <c r="U10" s="113"/>
      <c r="V10" s="113"/>
      <c r="W10" s="113"/>
      <c r="X10" s="113"/>
      <c r="Y10" s="113"/>
      <c r="Z10" s="113"/>
      <c r="AA10" s="113"/>
    </row>
    <row r="11" spans="2:27" x14ac:dyDescent="0.2">
      <c r="B11" s="432" t="s">
        <v>443</v>
      </c>
      <c r="C11" s="501"/>
      <c r="D11" s="501"/>
      <c r="E11" s="501"/>
      <c r="F11" s="501"/>
      <c r="G11" s="501"/>
      <c r="H11" s="501"/>
      <c r="I11" s="501"/>
      <c r="J11" s="501"/>
      <c r="K11" s="501"/>
      <c r="L11" s="501"/>
      <c r="M11" s="501"/>
      <c r="N11" s="501"/>
      <c r="O11" s="501"/>
      <c r="P11" s="503">
        <f>SUM(C11:O11)</f>
        <v>0</v>
      </c>
      <c r="Q11" s="501">
        <f t="shared" ref="Q11:Q15" si="10">SUM(K11:O11)</f>
        <v>0</v>
      </c>
      <c r="R11" s="113"/>
      <c r="S11" s="446" t="s">
        <v>444</v>
      </c>
      <c r="T11" s="446"/>
      <c r="U11" s="446"/>
      <c r="V11" s="446"/>
      <c r="W11" s="446"/>
      <c r="X11" s="446"/>
      <c r="Y11" s="446"/>
      <c r="Z11" s="446"/>
      <c r="AA11" s="446"/>
    </row>
    <row r="12" spans="2:27" x14ac:dyDescent="0.2">
      <c r="B12" s="432" t="s">
        <v>445</v>
      </c>
      <c r="C12" s="501"/>
      <c r="D12" s="501"/>
      <c r="E12" s="501"/>
      <c r="F12" s="501"/>
      <c r="G12" s="501"/>
      <c r="H12" s="501"/>
      <c r="I12" s="501"/>
      <c r="J12" s="501"/>
      <c r="K12" s="501"/>
      <c r="L12" s="501"/>
      <c r="M12" s="501"/>
      <c r="N12" s="501"/>
      <c r="O12" s="501"/>
      <c r="P12" s="503">
        <f t="shared" ref="P12:P15" si="11">SUM(C12:O12)</f>
        <v>0</v>
      </c>
      <c r="Q12" s="501">
        <f t="shared" si="10"/>
        <v>0</v>
      </c>
      <c r="R12" s="113"/>
      <c r="S12" s="447" t="s">
        <v>446</v>
      </c>
      <c r="T12" s="447"/>
      <c r="U12" s="447"/>
      <c r="V12" s="447"/>
      <c r="W12" s="447"/>
      <c r="X12" s="447"/>
      <c r="Y12" s="447"/>
      <c r="Z12" s="447"/>
      <c r="AA12" s="447"/>
    </row>
    <row r="13" spans="2:27" x14ac:dyDescent="0.2">
      <c r="B13" s="432" t="s">
        <v>447</v>
      </c>
      <c r="C13" s="501" t="e">
        <f>C8</f>
        <v>#REF!</v>
      </c>
      <c r="D13" s="501" t="e">
        <f t="shared" ref="D13:O13" si="12">D8</f>
        <v>#REF!</v>
      </c>
      <c r="E13" s="501" t="e">
        <f t="shared" si="12"/>
        <v>#REF!</v>
      </c>
      <c r="F13" s="501" t="e">
        <f t="shared" si="12"/>
        <v>#REF!</v>
      </c>
      <c r="G13" s="501" t="e">
        <f t="shared" si="12"/>
        <v>#REF!</v>
      </c>
      <c r="H13" s="501" t="e">
        <f t="shared" si="12"/>
        <v>#REF!</v>
      </c>
      <c r="I13" s="501" t="e">
        <f t="shared" si="12"/>
        <v>#REF!</v>
      </c>
      <c r="J13" s="501" t="e">
        <f t="shared" si="12"/>
        <v>#REF!</v>
      </c>
      <c r="K13" s="501" t="e">
        <f t="shared" si="12"/>
        <v>#REF!</v>
      </c>
      <c r="L13" s="501" t="e">
        <f t="shared" si="12"/>
        <v>#REF!</v>
      </c>
      <c r="M13" s="501" t="e">
        <f t="shared" si="12"/>
        <v>#REF!</v>
      </c>
      <c r="N13" s="501" t="e">
        <f t="shared" si="12"/>
        <v>#REF!</v>
      </c>
      <c r="O13" s="501" t="e">
        <f t="shared" si="12"/>
        <v>#REF!</v>
      </c>
      <c r="P13" s="503" t="e">
        <f t="shared" si="11"/>
        <v>#REF!</v>
      </c>
      <c r="Q13" s="501" t="e">
        <f t="shared" si="10"/>
        <v>#REF!</v>
      </c>
      <c r="R13" s="113"/>
      <c r="S13" s="113"/>
      <c r="T13" s="113"/>
      <c r="U13" s="113"/>
      <c r="V13" s="113"/>
      <c r="W13" s="113"/>
      <c r="X13" s="113"/>
      <c r="Y13" s="113"/>
      <c r="Z13" s="113"/>
      <c r="AA13" s="113"/>
    </row>
    <row r="14" spans="2:27" x14ac:dyDescent="0.2">
      <c r="B14" s="432" t="s">
        <v>448</v>
      </c>
      <c r="C14" s="501"/>
      <c r="D14" s="501"/>
      <c r="E14" s="501"/>
      <c r="F14" s="501"/>
      <c r="G14" s="501"/>
      <c r="H14" s="501"/>
      <c r="I14" s="501"/>
      <c r="J14" s="501"/>
      <c r="K14" s="501"/>
      <c r="L14" s="501"/>
      <c r="M14" s="501"/>
      <c r="N14" s="501"/>
      <c r="O14" s="501"/>
      <c r="P14" s="503">
        <f t="shared" si="11"/>
        <v>0</v>
      </c>
      <c r="Q14" s="501">
        <f t="shared" si="10"/>
        <v>0</v>
      </c>
      <c r="R14" s="113"/>
      <c r="S14" s="113"/>
      <c r="T14" s="113"/>
      <c r="U14" s="113"/>
      <c r="V14" s="113"/>
      <c r="W14" s="113"/>
      <c r="X14" s="113"/>
      <c r="Y14" s="113"/>
      <c r="Z14" s="113"/>
      <c r="AA14" s="113"/>
    </row>
    <row r="15" spans="2:27" x14ac:dyDescent="0.2">
      <c r="B15" s="432" t="s">
        <v>386</v>
      </c>
      <c r="C15" s="501"/>
      <c r="D15" s="501"/>
      <c r="E15" s="501"/>
      <c r="F15" s="501"/>
      <c r="G15" s="501"/>
      <c r="H15" s="501"/>
      <c r="I15" s="501"/>
      <c r="J15" s="501"/>
      <c r="K15" s="501"/>
      <c r="L15" s="501"/>
      <c r="M15" s="501"/>
      <c r="N15" s="501"/>
      <c r="O15" s="501"/>
      <c r="P15" s="503">
        <f t="shared" si="11"/>
        <v>0</v>
      </c>
      <c r="Q15" s="501">
        <f t="shared" si="10"/>
        <v>0</v>
      </c>
      <c r="R15" s="113"/>
      <c r="S15" s="113"/>
      <c r="T15" s="113"/>
      <c r="U15" s="113"/>
      <c r="V15" s="113"/>
      <c r="W15" s="113"/>
      <c r="X15" s="113"/>
      <c r="Y15" s="113"/>
      <c r="Z15" s="113"/>
      <c r="AA15" s="113"/>
    </row>
    <row r="16" spans="2:27" x14ac:dyDescent="0.2">
      <c r="B16" s="437" t="s">
        <v>380</v>
      </c>
      <c r="C16" s="502" t="e">
        <f>SUM(C11:C15)</f>
        <v>#REF!</v>
      </c>
      <c r="D16" s="502" t="e">
        <f t="shared" ref="D16:Q16" si="13">SUM(D11:D15)</f>
        <v>#REF!</v>
      </c>
      <c r="E16" s="502" t="e">
        <f t="shared" si="13"/>
        <v>#REF!</v>
      </c>
      <c r="F16" s="502" t="e">
        <f t="shared" si="13"/>
        <v>#REF!</v>
      </c>
      <c r="G16" s="502" t="e">
        <f t="shared" si="13"/>
        <v>#REF!</v>
      </c>
      <c r="H16" s="502" t="e">
        <f t="shared" si="13"/>
        <v>#REF!</v>
      </c>
      <c r="I16" s="502" t="e">
        <f t="shared" si="13"/>
        <v>#REF!</v>
      </c>
      <c r="J16" s="502" t="e">
        <f t="shared" si="13"/>
        <v>#REF!</v>
      </c>
      <c r="K16" s="502" t="e">
        <f t="shared" si="13"/>
        <v>#REF!</v>
      </c>
      <c r="L16" s="502" t="e">
        <f t="shared" si="13"/>
        <v>#REF!</v>
      </c>
      <c r="M16" s="502" t="e">
        <f t="shared" ref="M16:O16" si="14">SUM(M11:M15)</f>
        <v>#REF!</v>
      </c>
      <c r="N16" s="502" t="e">
        <f t="shared" si="14"/>
        <v>#REF!</v>
      </c>
      <c r="O16" s="502" t="e">
        <f t="shared" si="14"/>
        <v>#REF!</v>
      </c>
      <c r="P16" s="502" t="e">
        <f t="shared" si="13"/>
        <v>#REF!</v>
      </c>
      <c r="Q16" s="502" t="e">
        <f t="shared" si="13"/>
        <v>#REF!</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387</v>
      </c>
      <c r="C18" s="453">
        <f>C3</f>
        <v>2025</v>
      </c>
      <c r="D18" s="453">
        <f t="shared" ref="D18:L18" si="15">D3</f>
        <v>2026</v>
      </c>
      <c r="E18" s="453">
        <f t="shared" si="15"/>
        <v>2027</v>
      </c>
      <c r="F18" s="453">
        <f t="shared" si="15"/>
        <v>2028</v>
      </c>
      <c r="G18" s="453">
        <f t="shared" si="15"/>
        <v>2029</v>
      </c>
      <c r="H18" s="453">
        <f t="shared" si="15"/>
        <v>2030</v>
      </c>
      <c r="I18" s="453">
        <f t="shared" si="15"/>
        <v>2031</v>
      </c>
      <c r="J18" s="453">
        <f t="shared" si="15"/>
        <v>2032</v>
      </c>
      <c r="K18" s="453">
        <f t="shared" si="15"/>
        <v>2033</v>
      </c>
      <c r="L18" s="453">
        <f t="shared" si="15"/>
        <v>2034</v>
      </c>
      <c r="M18" s="453">
        <f t="shared" ref="M18:O18" si="16">M3</f>
        <v>2035</v>
      </c>
      <c r="N18" s="453">
        <f t="shared" si="16"/>
        <v>2036</v>
      </c>
      <c r="O18" s="453">
        <f t="shared" si="16"/>
        <v>2037</v>
      </c>
      <c r="P18" s="433" t="s">
        <v>126</v>
      </c>
      <c r="Q18" s="442" t="s">
        <v>432</v>
      </c>
      <c r="R18" s="113"/>
      <c r="S18" s="113"/>
      <c r="T18" s="113"/>
      <c r="U18" s="113"/>
      <c r="V18" s="113"/>
      <c r="W18" s="113"/>
      <c r="X18" s="113"/>
      <c r="Y18" s="113"/>
      <c r="Z18" s="113"/>
      <c r="AA18" s="113"/>
    </row>
    <row r="19" spans="2:27" x14ac:dyDescent="0.2">
      <c r="B19" s="432" t="s">
        <v>449</v>
      </c>
      <c r="C19" s="501" t="e">
        <f>C24-C23-C22-C21-C20</f>
        <v>#REF!</v>
      </c>
      <c r="D19" s="501" t="e">
        <f t="shared" ref="D19:O19" si="17">D24-D23-D22-D21-D20</f>
        <v>#REF!</v>
      </c>
      <c r="E19" s="501" t="e">
        <f t="shared" si="17"/>
        <v>#REF!</v>
      </c>
      <c r="F19" s="501" t="e">
        <f t="shared" si="17"/>
        <v>#REF!</v>
      </c>
      <c r="G19" s="501" t="e">
        <f t="shared" si="17"/>
        <v>#REF!</v>
      </c>
      <c r="H19" s="501" t="e">
        <f t="shared" si="17"/>
        <v>#REF!</v>
      </c>
      <c r="I19" s="501" t="e">
        <f t="shared" si="17"/>
        <v>#REF!</v>
      </c>
      <c r="J19" s="501" t="e">
        <f t="shared" si="17"/>
        <v>#REF!</v>
      </c>
      <c r="K19" s="501" t="e">
        <f t="shared" si="17"/>
        <v>#REF!</v>
      </c>
      <c r="L19" s="501" t="e">
        <f t="shared" si="17"/>
        <v>#REF!</v>
      </c>
      <c r="M19" s="501" t="e">
        <f t="shared" si="17"/>
        <v>#REF!</v>
      </c>
      <c r="N19" s="501" t="e">
        <f t="shared" si="17"/>
        <v>#REF!</v>
      </c>
      <c r="O19" s="501" t="e">
        <f t="shared" si="17"/>
        <v>#REF!</v>
      </c>
      <c r="P19" s="503" t="e">
        <f>SUM(C19:O19)</f>
        <v>#REF!</v>
      </c>
      <c r="Q19" s="501" t="e">
        <f t="shared" ref="Q19:Q23" si="18">SUM(K19:O19)</f>
        <v>#REF!</v>
      </c>
      <c r="R19" s="113"/>
      <c r="S19" s="446" t="s">
        <v>450</v>
      </c>
      <c r="T19" s="446"/>
      <c r="U19" s="446"/>
      <c r="V19" s="446"/>
      <c r="W19" s="446"/>
      <c r="X19" s="446"/>
      <c r="Y19" s="446"/>
      <c r="Z19" s="446"/>
      <c r="AA19" s="446"/>
    </row>
    <row r="20" spans="2:27" x14ac:dyDescent="0.2">
      <c r="B20" s="432" t="s">
        <v>451</v>
      </c>
      <c r="C20" s="501" t="e">
        <f>'NFR-budsjett'!C23</f>
        <v>#REF!</v>
      </c>
      <c r="D20" s="501" t="e">
        <f>'NFR-budsjett'!D23</f>
        <v>#REF!</v>
      </c>
      <c r="E20" s="501" t="e">
        <f>'NFR-budsjett'!E23</f>
        <v>#REF!</v>
      </c>
      <c r="F20" s="501" t="e">
        <f>'NFR-budsjett'!F23</f>
        <v>#REF!</v>
      </c>
      <c r="G20" s="501" t="e">
        <f>'NFR-budsjett'!G23</f>
        <v>#REF!</v>
      </c>
      <c r="H20" s="501" t="e">
        <f>'NFR-budsjett'!H23</f>
        <v>#REF!</v>
      </c>
      <c r="I20" s="501" t="e">
        <f>'NFR-budsjett'!I23</f>
        <v>#REF!</v>
      </c>
      <c r="J20" s="501" t="e">
        <f>'NFR-budsjett'!J23</f>
        <v>#REF!</v>
      </c>
      <c r="K20" s="501" t="e">
        <f>'NFR-budsjett'!K23</f>
        <v>#REF!</v>
      </c>
      <c r="L20" s="501" t="e">
        <f>'NFR-budsjett'!L23</f>
        <v>#REF!</v>
      </c>
      <c r="M20" s="501" t="e">
        <f>-IF(Registrering!$B$28="Fast beløp",Budsjett!S58,Budsjett!#REF!)</f>
        <v>#REF!</v>
      </c>
      <c r="N20" s="501" t="e">
        <f>-IF(Registrering!$B$28="Fast beløp",Budsjett!T58,Budsjett!#REF!)</f>
        <v>#REF!</v>
      </c>
      <c r="O20" s="501" t="e">
        <f>-IF(Registrering!$B$28="Fast beløp",Budsjett!U58,Budsjett!#REF!)</f>
        <v>#REF!</v>
      </c>
      <c r="P20" s="503" t="e">
        <f t="shared" ref="P20:P23" si="19">SUM(C20:O20)</f>
        <v>#REF!</v>
      </c>
      <c r="Q20" s="501" t="e">
        <f t="shared" si="18"/>
        <v>#REF!</v>
      </c>
      <c r="R20" s="113"/>
      <c r="S20" s="447" t="s">
        <v>452</v>
      </c>
      <c r="T20" s="447"/>
      <c r="U20" s="447"/>
      <c r="V20" s="447"/>
      <c r="W20" s="447"/>
      <c r="X20" s="447"/>
      <c r="Y20" s="447"/>
      <c r="Z20" s="447"/>
      <c r="AA20" s="447"/>
    </row>
    <row r="21" spans="2:27" x14ac:dyDescent="0.2">
      <c r="B21" s="432" t="s">
        <v>453</v>
      </c>
      <c r="C21" s="501" t="e">
        <f>'NFR-budsjett'!C24</f>
        <v>#REF!</v>
      </c>
      <c r="D21" s="501" t="e">
        <f>'NFR-budsjett'!D24</f>
        <v>#REF!</v>
      </c>
      <c r="E21" s="501" t="e">
        <f>'NFR-budsjett'!E24</f>
        <v>#REF!</v>
      </c>
      <c r="F21" s="501" t="e">
        <f>'NFR-budsjett'!F24</f>
        <v>#REF!</v>
      </c>
      <c r="G21" s="501" t="e">
        <f>'NFR-budsjett'!G24</f>
        <v>#REF!</v>
      </c>
      <c r="H21" s="501" t="e">
        <f>'NFR-budsjett'!H24</f>
        <v>#REF!</v>
      </c>
      <c r="I21" s="501" t="e">
        <f>'NFR-budsjett'!I24</f>
        <v>#REF!</v>
      </c>
      <c r="J21" s="501" t="e">
        <f>'NFR-budsjett'!J24</f>
        <v>#REF!</v>
      </c>
      <c r="K21" s="501" t="e">
        <f>'NFR-budsjett'!K24</f>
        <v>#REF!</v>
      </c>
      <c r="L21" s="501" t="e">
        <f>'NFR-budsjett'!L24</f>
        <v>#REF!</v>
      </c>
      <c r="M21" s="501" t="e">
        <f>-IF(Registrering!$B$28="Fast beløp",Budsjett!S59,Budsjett!#REF!)</f>
        <v>#REF!</v>
      </c>
      <c r="N21" s="501" t="e">
        <f>-IF(Registrering!$B$28="Fast beløp",Budsjett!T59,Budsjett!#REF!)</f>
        <v>#REF!</v>
      </c>
      <c r="O21" s="501" t="e">
        <f>-IF(Registrering!$B$28="Fast beløp",Budsjett!U59,Budsjett!#REF!)</f>
        <v>#REF!</v>
      </c>
      <c r="P21" s="503" t="e">
        <f t="shared" si="19"/>
        <v>#REF!</v>
      </c>
      <c r="Q21" s="501" t="e">
        <f t="shared" si="18"/>
        <v>#REF!</v>
      </c>
      <c r="R21" s="113"/>
      <c r="S21" s="447" t="s">
        <v>454</v>
      </c>
      <c r="T21" s="447"/>
      <c r="U21" s="447"/>
      <c r="V21" s="447"/>
      <c r="W21" s="447"/>
      <c r="X21" s="447"/>
      <c r="Y21" s="447"/>
      <c r="Z21" s="447"/>
      <c r="AA21" s="447"/>
    </row>
    <row r="22" spans="2:27" x14ac:dyDescent="0.2">
      <c r="B22" s="432" t="s">
        <v>455</v>
      </c>
      <c r="C22" s="501" t="e">
        <f>'NFR-budsjett'!C25</f>
        <v>#REF!</v>
      </c>
      <c r="D22" s="501" t="e">
        <f>'NFR-budsjett'!D25</f>
        <v>#REF!</v>
      </c>
      <c r="E22" s="501" t="e">
        <f>'NFR-budsjett'!E25</f>
        <v>#REF!</v>
      </c>
      <c r="F22" s="501" t="e">
        <f>'NFR-budsjett'!F25</f>
        <v>#REF!</v>
      </c>
      <c r="G22" s="501" t="e">
        <f>'NFR-budsjett'!G25</f>
        <v>#REF!</v>
      </c>
      <c r="H22" s="501" t="e">
        <f>'NFR-budsjett'!H25</f>
        <v>#REF!</v>
      </c>
      <c r="I22" s="501" t="e">
        <f>'NFR-budsjett'!I25</f>
        <v>#REF!</v>
      </c>
      <c r="J22" s="501" t="e">
        <f>'NFR-budsjett'!J25</f>
        <v>#REF!</v>
      </c>
      <c r="K22" s="501" t="e">
        <f>'NFR-budsjett'!K25</f>
        <v>#REF!</v>
      </c>
      <c r="L22" s="501" t="e">
        <f>'NFR-budsjett'!L25</f>
        <v>#REF!</v>
      </c>
      <c r="M22" s="501" t="e">
        <f>-IF(Registrering!$B$28="Fast beløp",Budsjett!S60,Budsjett!#REF!)</f>
        <v>#REF!</v>
      </c>
      <c r="N22" s="501" t="e">
        <f>-IF(Registrering!$B$28="Fast beløp",Budsjett!T60,Budsjett!#REF!)</f>
        <v>#REF!</v>
      </c>
      <c r="O22" s="501" t="e">
        <f>-IF(Registrering!$B$28="Fast beløp",Budsjett!U60,Budsjett!#REF!)</f>
        <v>#REF!</v>
      </c>
      <c r="P22" s="503" t="e">
        <f t="shared" si="19"/>
        <v>#REF!</v>
      </c>
      <c r="Q22" s="501" t="e">
        <f t="shared" si="18"/>
        <v>#REF!</v>
      </c>
      <c r="R22" s="113"/>
      <c r="S22" s="447" t="s">
        <v>456</v>
      </c>
      <c r="T22" s="447"/>
      <c r="U22" s="447"/>
      <c r="V22" s="447"/>
      <c r="W22" s="447"/>
      <c r="X22" s="447"/>
      <c r="Y22" s="447"/>
      <c r="Z22" s="447"/>
      <c r="AA22" s="447"/>
    </row>
    <row r="23" spans="2:27" x14ac:dyDescent="0.2">
      <c r="B23" s="443" t="s">
        <v>457</v>
      </c>
      <c r="C23" s="501" t="e">
        <f>'NFR-budsjett'!C26</f>
        <v>#REF!</v>
      </c>
      <c r="D23" s="501" t="e">
        <f>'NFR-budsjett'!D26</f>
        <v>#REF!</v>
      </c>
      <c r="E23" s="501" t="e">
        <f>'NFR-budsjett'!E26</f>
        <v>#REF!</v>
      </c>
      <c r="F23" s="501" t="e">
        <f>'NFR-budsjett'!F26</f>
        <v>#REF!</v>
      </c>
      <c r="G23" s="501" t="e">
        <f>'NFR-budsjett'!G26</f>
        <v>#REF!</v>
      </c>
      <c r="H23" s="501" t="e">
        <f>'NFR-budsjett'!H26</f>
        <v>#REF!</v>
      </c>
      <c r="I23" s="501" t="e">
        <f>'NFR-budsjett'!I26</f>
        <v>#REF!</v>
      </c>
      <c r="J23" s="501" t="e">
        <f>'NFR-budsjett'!J26</f>
        <v>#REF!</v>
      </c>
      <c r="K23" s="501" t="e">
        <f>'NFR-budsjett'!K26</f>
        <v>#REF!</v>
      </c>
      <c r="L23" s="501" t="e">
        <f>'NFR-budsjett'!L26</f>
        <v>#REF!</v>
      </c>
      <c r="M23" s="501" t="e">
        <f>-IF(Registrering!$B$28="Fast beløp",Budsjett!S61,Budsjett!#REF!)</f>
        <v>#REF!</v>
      </c>
      <c r="N23" s="501" t="e">
        <f>-IF(Registrering!$B$28="Fast beløp",Budsjett!T61,Budsjett!#REF!)</f>
        <v>#REF!</v>
      </c>
      <c r="O23" s="501" t="e">
        <f>-IF(Registrering!$B$28="Fast beløp",Budsjett!U61,Budsjett!#REF!)</f>
        <v>#REF!</v>
      </c>
      <c r="P23" s="503" t="e">
        <f t="shared" si="19"/>
        <v>#REF!</v>
      </c>
      <c r="Q23" s="501" t="e">
        <f t="shared" si="18"/>
        <v>#REF!</v>
      </c>
      <c r="R23" s="113"/>
      <c r="S23" s="447" t="s">
        <v>458</v>
      </c>
      <c r="T23" s="447"/>
      <c r="U23" s="447"/>
      <c r="V23" s="447"/>
      <c r="W23" s="447"/>
      <c r="X23" s="447"/>
      <c r="Y23" s="447"/>
      <c r="Z23" s="447"/>
      <c r="AA23" s="447"/>
    </row>
    <row r="24" spans="2:27" x14ac:dyDescent="0.2">
      <c r="B24" s="437" t="s">
        <v>459</v>
      </c>
      <c r="C24" s="502" t="e">
        <f t="shared" ref="C24:L24" si="20">C8</f>
        <v>#REF!</v>
      </c>
      <c r="D24" s="502" t="e">
        <f t="shared" si="20"/>
        <v>#REF!</v>
      </c>
      <c r="E24" s="502" t="e">
        <f t="shared" si="20"/>
        <v>#REF!</v>
      </c>
      <c r="F24" s="502" t="e">
        <f t="shared" si="20"/>
        <v>#REF!</v>
      </c>
      <c r="G24" s="502" t="e">
        <f t="shared" si="20"/>
        <v>#REF!</v>
      </c>
      <c r="H24" s="502" t="e">
        <f t="shared" si="20"/>
        <v>#REF!</v>
      </c>
      <c r="I24" s="502" t="e">
        <f t="shared" si="20"/>
        <v>#REF!</v>
      </c>
      <c r="J24" s="502" t="e">
        <f t="shared" si="20"/>
        <v>#REF!</v>
      </c>
      <c r="K24" s="502" t="e">
        <f t="shared" si="20"/>
        <v>#REF!</v>
      </c>
      <c r="L24" s="502" t="e">
        <f t="shared" si="20"/>
        <v>#REF!</v>
      </c>
      <c r="M24" s="502" t="e">
        <f>M8</f>
        <v>#REF!</v>
      </c>
      <c r="N24" s="502" t="e">
        <f t="shared" ref="N24:O24" si="21">N8</f>
        <v>#REF!</v>
      </c>
      <c r="O24" s="502" t="e">
        <f t="shared" si="21"/>
        <v>#REF!</v>
      </c>
      <c r="P24" s="502" t="e">
        <f t="shared" ref="P24:Q24" si="22">SUM(P19:P23)</f>
        <v>#REF!</v>
      </c>
      <c r="Q24" s="502" t="e">
        <f t="shared" si="22"/>
        <v>#REF!</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462</v>
      </c>
      <c r="C29" s="640">
        <f>C3</f>
        <v>2025</v>
      </c>
      <c r="D29" s="640">
        <f t="shared" ref="D29:L29" si="23">D3</f>
        <v>2026</v>
      </c>
      <c r="E29" s="640">
        <f t="shared" si="23"/>
        <v>2027</v>
      </c>
      <c r="F29" s="640">
        <f t="shared" si="23"/>
        <v>2028</v>
      </c>
      <c r="G29" s="640">
        <f t="shared" si="23"/>
        <v>2029</v>
      </c>
      <c r="H29" s="640">
        <f t="shared" si="23"/>
        <v>2030</v>
      </c>
      <c r="I29" s="640">
        <f t="shared" si="23"/>
        <v>2031</v>
      </c>
      <c r="J29" s="640">
        <f t="shared" si="23"/>
        <v>2032</v>
      </c>
      <c r="K29" s="640">
        <f t="shared" si="23"/>
        <v>2033</v>
      </c>
      <c r="L29" s="640">
        <f t="shared" si="23"/>
        <v>2034</v>
      </c>
      <c r="M29" s="640">
        <f t="shared" ref="M29:O29" si="24">M3</f>
        <v>2035</v>
      </c>
      <c r="N29" s="640">
        <f t="shared" si="24"/>
        <v>2036</v>
      </c>
      <c r="O29" s="640">
        <f t="shared" si="24"/>
        <v>2037</v>
      </c>
      <c r="P29" s="433" t="s">
        <v>126</v>
      </c>
      <c r="Q29" s="442" t="s">
        <v>432</v>
      </c>
      <c r="R29" s="113"/>
      <c r="S29" s="113"/>
      <c r="T29" s="113"/>
      <c r="U29" s="113"/>
      <c r="V29" s="113"/>
      <c r="W29" s="113"/>
      <c r="X29" s="113"/>
      <c r="Y29" s="113"/>
      <c r="Z29" s="113"/>
      <c r="AA29" s="113"/>
    </row>
    <row r="30" spans="2:27" ht="15" x14ac:dyDescent="0.25">
      <c r="B30" s="641" t="s">
        <v>463</v>
      </c>
      <c r="C30" s="504" t="e">
        <f>C24</f>
        <v>#REF!</v>
      </c>
      <c r="D30" s="504" t="e">
        <f t="shared" ref="D30:L30" si="25">D24</f>
        <v>#REF!</v>
      </c>
      <c r="E30" s="504" t="e">
        <f t="shared" si="25"/>
        <v>#REF!</v>
      </c>
      <c r="F30" s="504" t="e">
        <f t="shared" si="25"/>
        <v>#REF!</v>
      </c>
      <c r="G30" s="504" t="e">
        <f t="shared" si="25"/>
        <v>#REF!</v>
      </c>
      <c r="H30" s="504" t="e">
        <f t="shared" si="25"/>
        <v>#REF!</v>
      </c>
      <c r="I30" s="504" t="e">
        <f t="shared" si="25"/>
        <v>#REF!</v>
      </c>
      <c r="J30" s="504" t="e">
        <f t="shared" si="25"/>
        <v>#REF!</v>
      </c>
      <c r="K30" s="504" t="e">
        <f t="shared" si="25"/>
        <v>#REF!</v>
      </c>
      <c r="L30" s="504" t="e">
        <f t="shared" si="25"/>
        <v>#REF!</v>
      </c>
      <c r="M30" s="504" t="e">
        <f t="shared" ref="M30:N30" si="26">M24</f>
        <v>#REF!</v>
      </c>
      <c r="N30" s="504" t="e">
        <f t="shared" si="26"/>
        <v>#REF!</v>
      </c>
      <c r="O30" s="504" t="e">
        <f t="shared" ref="O30" si="27">O24</f>
        <v>#REF!</v>
      </c>
      <c r="P30" s="502" t="e">
        <f>SUM(C30:O30)</f>
        <v>#REF!</v>
      </c>
      <c r="Q30" s="501" t="e">
        <f t="shared" ref="Q30:Q32" si="28">SUM(K30:O30)</f>
        <v>#REF!</v>
      </c>
      <c r="R30" s="113"/>
      <c r="S30" s="113"/>
      <c r="T30" s="113"/>
      <c r="U30" s="113"/>
      <c r="V30" s="113"/>
      <c r="W30" s="113"/>
      <c r="X30" s="113"/>
      <c r="Y30" s="113"/>
      <c r="Z30" s="113"/>
      <c r="AA30" s="113"/>
    </row>
    <row r="31" spans="2:27" ht="15" x14ac:dyDescent="0.25">
      <c r="B31" s="641" t="s">
        <v>464</v>
      </c>
      <c r="C31" s="501">
        <f>'SFF-tilleggsfin.eksist.'!C14</f>
        <v>0</v>
      </c>
      <c r="D31" s="501">
        <f>'SFF-tilleggsfin.eksist.'!D14</f>
        <v>0</v>
      </c>
      <c r="E31" s="501">
        <f>'SFF-tilleggsfin.eksist.'!E14</f>
        <v>0</v>
      </c>
      <c r="F31" s="501">
        <f>'SFF-tilleggsfin.eksist.'!F14</f>
        <v>0</v>
      </c>
      <c r="G31" s="501">
        <f>'SFF-tilleggsfin.eksist.'!G14</f>
        <v>0</v>
      </c>
      <c r="H31" s="501">
        <f>'SFF-tilleggsfin.eksist.'!H14</f>
        <v>0</v>
      </c>
      <c r="I31" s="501">
        <f>'SFF-tilleggsfin.eksist.'!I14</f>
        <v>0</v>
      </c>
      <c r="J31" s="501">
        <f>'SFF-tilleggsfin.eksist.'!J14</f>
        <v>0</v>
      </c>
      <c r="K31" s="501">
        <f>'SFF-tilleggsfin.eksist.'!K14</f>
        <v>0</v>
      </c>
      <c r="L31" s="501">
        <f>'SFF-tilleggsfin.eksist.'!L14</f>
        <v>0</v>
      </c>
      <c r="M31" s="501">
        <f>'SFF-tilleggsfin.eksist.'!M14</f>
        <v>0</v>
      </c>
      <c r="N31" s="501">
        <f>'SFF-tilleggsfin.eksist.'!N14</f>
        <v>0</v>
      </c>
      <c r="O31" s="501">
        <f>'SFF-tilleggsfin.eksist.'!O14</f>
        <v>0</v>
      </c>
      <c r="P31" s="502">
        <f t="shared" ref="P31:P32" si="29">SUM(C31:O31)</f>
        <v>0</v>
      </c>
      <c r="Q31" s="501">
        <f t="shared" si="28"/>
        <v>0</v>
      </c>
      <c r="R31" s="113"/>
      <c r="S31" s="113"/>
      <c r="T31" s="113"/>
    </row>
    <row r="32" spans="2:27" ht="15" x14ac:dyDescent="0.25">
      <c r="B32" s="641" t="s">
        <v>465</v>
      </c>
      <c r="C32" s="501">
        <f>'SFF-tilleggsfin.nye'!C16</f>
        <v>0</v>
      </c>
      <c r="D32" s="501">
        <f>'SFF-tilleggsfin.nye'!D16</f>
        <v>0</v>
      </c>
      <c r="E32" s="501">
        <f>'SFF-tilleggsfin.nye'!E16</f>
        <v>0</v>
      </c>
      <c r="F32" s="501">
        <f>'SFF-tilleggsfin.nye'!F16</f>
        <v>0</v>
      </c>
      <c r="G32" s="501">
        <f>'SFF-tilleggsfin.nye'!G16</f>
        <v>0</v>
      </c>
      <c r="H32" s="501">
        <f>'SFF-tilleggsfin.nye'!H16</f>
        <v>0</v>
      </c>
      <c r="I32" s="501">
        <f>'SFF-tilleggsfin.nye'!I16</f>
        <v>0</v>
      </c>
      <c r="J32" s="501">
        <f>'SFF-tilleggsfin.nye'!J16</f>
        <v>0</v>
      </c>
      <c r="K32" s="501">
        <f>'SFF-tilleggsfin.nye'!K16</f>
        <v>0</v>
      </c>
      <c r="L32" s="501">
        <f>'SFF-tilleggsfin.nye'!L16</f>
        <v>0</v>
      </c>
      <c r="M32" s="501">
        <f>'SFF-tilleggsfin.nye'!M16</f>
        <v>0</v>
      </c>
      <c r="N32" s="501">
        <f>'SFF-tilleggsfin.nye'!N16</f>
        <v>0</v>
      </c>
      <c r="O32" s="501">
        <f>'SFF-tilleggsfin.nye'!O16</f>
        <v>0</v>
      </c>
      <c r="P32" s="502">
        <f t="shared" si="29"/>
        <v>0</v>
      </c>
      <c r="Q32" s="501">
        <f t="shared" si="28"/>
        <v>0</v>
      </c>
      <c r="R32" s="113"/>
      <c r="S32" s="113"/>
      <c r="T32" s="113"/>
    </row>
    <row r="33" spans="2:20" ht="15" x14ac:dyDescent="0.25">
      <c r="B33" s="641" t="s">
        <v>466</v>
      </c>
      <c r="C33" s="502" t="e">
        <f>SUM(C30:C32)</f>
        <v>#REF!</v>
      </c>
      <c r="D33" s="502" t="e">
        <f t="shared" ref="D33:Q33" si="30">SUM(D30:D32)</f>
        <v>#REF!</v>
      </c>
      <c r="E33" s="502" t="e">
        <f t="shared" si="30"/>
        <v>#REF!</v>
      </c>
      <c r="F33" s="502" t="e">
        <f t="shared" si="30"/>
        <v>#REF!</v>
      </c>
      <c r="G33" s="502" t="e">
        <f t="shared" si="30"/>
        <v>#REF!</v>
      </c>
      <c r="H33" s="502" t="e">
        <f t="shared" si="30"/>
        <v>#REF!</v>
      </c>
      <c r="I33" s="502" t="e">
        <f t="shared" si="30"/>
        <v>#REF!</v>
      </c>
      <c r="J33" s="502" t="e">
        <f t="shared" si="30"/>
        <v>#REF!</v>
      </c>
      <c r="K33" s="502" t="e">
        <f t="shared" si="30"/>
        <v>#REF!</v>
      </c>
      <c r="L33" s="502" t="e">
        <f t="shared" si="30"/>
        <v>#REF!</v>
      </c>
      <c r="M33" s="502" t="e">
        <f t="shared" ref="M33:O33" si="31">SUM(M30:M32)</f>
        <v>#REF!</v>
      </c>
      <c r="N33" s="502" t="e">
        <f t="shared" si="31"/>
        <v>#REF!</v>
      </c>
      <c r="O33" s="502" t="e">
        <f t="shared" si="31"/>
        <v>#REF!</v>
      </c>
      <c r="P33" s="502" t="e">
        <f t="shared" si="30"/>
        <v>#REF!</v>
      </c>
      <c r="Q33" s="502" t="e">
        <f t="shared" si="30"/>
        <v>#REF!</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L36" si="32">D3</f>
        <v>2026</v>
      </c>
      <c r="E36" s="640">
        <f t="shared" si="32"/>
        <v>2027</v>
      </c>
      <c r="F36" s="640">
        <f t="shared" si="32"/>
        <v>2028</v>
      </c>
      <c r="G36" s="640">
        <f t="shared" si="32"/>
        <v>2029</v>
      </c>
      <c r="H36" s="640">
        <f t="shared" si="32"/>
        <v>2030</v>
      </c>
      <c r="I36" s="640">
        <f t="shared" si="32"/>
        <v>2031</v>
      </c>
      <c r="J36" s="640">
        <f t="shared" si="32"/>
        <v>2032</v>
      </c>
      <c r="K36" s="640">
        <f t="shared" si="32"/>
        <v>2033</v>
      </c>
      <c r="L36" s="640">
        <f t="shared" si="32"/>
        <v>2034</v>
      </c>
      <c r="M36" s="640">
        <f t="shared" ref="M36:O36" si="33">M3</f>
        <v>2035</v>
      </c>
      <c r="N36" s="640">
        <f t="shared" si="33"/>
        <v>2036</v>
      </c>
      <c r="O36" s="640">
        <f t="shared" si="33"/>
        <v>2037</v>
      </c>
      <c r="P36" s="433" t="s">
        <v>126</v>
      </c>
      <c r="Q36" s="442" t="s">
        <v>432</v>
      </c>
      <c r="R36" s="113"/>
      <c r="S36" s="113"/>
      <c r="T36" s="113"/>
    </row>
    <row r="37" spans="2:20" ht="15" x14ac:dyDescent="0.25">
      <c r="B37" s="449" t="s">
        <v>438</v>
      </c>
      <c r="C37" s="642"/>
      <c r="D37" s="642"/>
      <c r="E37" s="642"/>
      <c r="F37" s="642"/>
      <c r="G37" s="642"/>
      <c r="H37" s="642"/>
      <c r="I37" s="642"/>
      <c r="J37" s="642"/>
      <c r="K37" s="642"/>
      <c r="L37" s="642"/>
      <c r="M37" s="642"/>
      <c r="N37" s="642"/>
      <c r="O37" s="642"/>
      <c r="P37" s="502">
        <f t="shared" ref="P37:P38" si="34">SUM(C37:O37)</f>
        <v>0</v>
      </c>
      <c r="Q37" s="501">
        <f t="shared" ref="Q37:Q38" si="35">SUM(K37:O37)</f>
        <v>0</v>
      </c>
      <c r="R37" s="113"/>
      <c r="S37" s="113"/>
      <c r="T37" s="113"/>
    </row>
    <row r="38" spans="2:20" ht="15" x14ac:dyDescent="0.25">
      <c r="B38" s="449" t="s">
        <v>114</v>
      </c>
      <c r="C38" s="642"/>
      <c r="D38" s="642"/>
      <c r="E38" s="642"/>
      <c r="F38" s="642"/>
      <c r="G38" s="642"/>
      <c r="H38" s="642"/>
      <c r="I38" s="642"/>
      <c r="J38" s="642"/>
      <c r="K38" s="642"/>
      <c r="L38" s="642"/>
      <c r="M38" s="642"/>
      <c r="N38" s="642"/>
      <c r="O38" s="642"/>
      <c r="P38" s="502">
        <f t="shared" si="34"/>
        <v>0</v>
      </c>
      <c r="Q38" s="501">
        <f t="shared" si="35"/>
        <v>0</v>
      </c>
      <c r="R38" s="113"/>
      <c r="S38" s="113"/>
      <c r="T38" s="113"/>
    </row>
    <row r="39" spans="2:20" ht="15" x14ac:dyDescent="0.25">
      <c r="B39" s="450" t="s">
        <v>276</v>
      </c>
      <c r="C39" s="502">
        <f>SUM(C37:C38)</f>
        <v>0</v>
      </c>
      <c r="D39" s="502">
        <f t="shared" ref="D39:Q39" si="36">SUM(D37:D38)</f>
        <v>0</v>
      </c>
      <c r="E39" s="502">
        <f t="shared" si="36"/>
        <v>0</v>
      </c>
      <c r="F39" s="502">
        <f t="shared" si="36"/>
        <v>0</v>
      </c>
      <c r="G39" s="502">
        <f t="shared" si="36"/>
        <v>0</v>
      </c>
      <c r="H39" s="502">
        <f t="shared" si="36"/>
        <v>0</v>
      </c>
      <c r="I39" s="502">
        <f t="shared" si="36"/>
        <v>0</v>
      </c>
      <c r="J39" s="502">
        <f t="shared" si="36"/>
        <v>0</v>
      </c>
      <c r="K39" s="502">
        <f t="shared" si="36"/>
        <v>0</v>
      </c>
      <c r="L39" s="502">
        <f t="shared" si="36"/>
        <v>0</v>
      </c>
      <c r="M39" s="502">
        <f t="shared" ref="M39:O39" si="37">SUM(M37:M38)</f>
        <v>0</v>
      </c>
      <c r="N39" s="502">
        <f t="shared" si="37"/>
        <v>0</v>
      </c>
      <c r="O39" s="502">
        <f t="shared" si="37"/>
        <v>0</v>
      </c>
      <c r="P39" s="502">
        <f t="shared" si="36"/>
        <v>0</v>
      </c>
      <c r="Q39" s="502">
        <f t="shared" si="36"/>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5HTMAHQphFfKlo58VUUM0iqAVkupVBmGU+NyZBKpVOlcw34SGSnGpZ5j8dxCnq93snXJ+KXROijAwtl4HkoKmA==" saltValue="J43h92KVNF0fDeazwGXNRA==" spinCount="100000" sheet="1" formatCells="0" formatColumns="0" formatRows="0"/>
  <mergeCells count="1">
    <mergeCell ref="B34:Q34"/>
  </mergeCells>
  <pageMargins left="0.7" right="0.7" top="0.75" bottom="0.75" header="0.3" footer="0.3"/>
  <pageSetup paperSize="9" scale="48" orientation="landscape" r:id="rId1"/>
  <ignoredErrors>
    <ignoredError sqref="Q8" formulaRange="1"/>
  </ignoredErrors>
  <legacy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5">
    <tabColor rgb="FF0070C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469</v>
      </c>
      <c r="C1" s="113"/>
      <c r="D1" s="113"/>
      <c r="E1" s="113"/>
      <c r="F1" s="113"/>
      <c r="G1" s="113"/>
      <c r="H1" s="113"/>
      <c r="I1" s="11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431</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501">
        <f>'NFR-budsjett-SFF'!C4+'NFR SFF - Partner 1'!C4+'NFR SFF - Partner 2'!C4+'NFR SFF - Partner 3'!C4+'NFR SFF - Partner 4'!C4+'NFR SFF - Partner 5'!C4+'NFR SFF - Partner 6'!C4+'NFR SFF - Partner 7'!C4+'NFR SFF - Partner 8'!C4+'NFR SFF - Partner 9'!C4+'NFR SFF - Partner 10'!C4</f>
        <v>0</v>
      </c>
      <c r="D4" s="501">
        <f>'NFR-budsjett-SFF'!D4+'NFR SFF - Partner 1'!D4+'NFR SFF - Partner 2'!D4+'NFR SFF - Partner 3'!D4+'NFR SFF - Partner 4'!D4+'NFR SFF - Partner 5'!D4+'NFR SFF - Partner 6'!D4+'NFR SFF - Partner 7'!D4+'NFR SFF - Partner 8'!D4+'NFR SFF - Partner 9'!D4+'NFR SFF - Partner 10'!D4</f>
        <v>0</v>
      </c>
      <c r="E4" s="501">
        <f>'NFR-budsjett-SFF'!E4+'NFR SFF - Partner 1'!E4+'NFR SFF - Partner 2'!E4+'NFR SFF - Partner 3'!E4+'NFR SFF - Partner 4'!E4+'NFR SFF - Partner 5'!E4+'NFR SFF - Partner 6'!E4+'NFR SFF - Partner 7'!E4+'NFR SFF - Partner 8'!E4+'NFR SFF - Partner 9'!E4+'NFR SFF - Partner 10'!E4</f>
        <v>0</v>
      </c>
      <c r="F4" s="501">
        <f>'NFR-budsjett-SFF'!F4+'NFR SFF - Partner 1'!F4+'NFR SFF - Partner 2'!F4+'NFR SFF - Partner 3'!F4+'NFR SFF - Partner 4'!F4+'NFR SFF - Partner 5'!F4+'NFR SFF - Partner 6'!F4+'NFR SFF - Partner 7'!F4+'NFR SFF - Partner 8'!F4+'NFR SFF - Partner 9'!F4+'NFR SFF - Partner 10'!F4</f>
        <v>0</v>
      </c>
      <c r="G4" s="501">
        <f>'NFR-budsjett-SFF'!G4+'NFR SFF - Partner 1'!G4+'NFR SFF - Partner 2'!G4+'NFR SFF - Partner 3'!G4+'NFR SFF - Partner 4'!G4+'NFR SFF - Partner 5'!G4+'NFR SFF - Partner 6'!G4+'NFR SFF - Partner 7'!G4+'NFR SFF - Partner 8'!G4+'NFR SFF - Partner 9'!G4+'NFR SFF - Partner 10'!G4</f>
        <v>0</v>
      </c>
      <c r="H4" s="501">
        <f>'NFR-budsjett-SFF'!H4+'NFR SFF - Partner 1'!H4+'NFR SFF - Partner 2'!H4+'NFR SFF - Partner 3'!H4+'NFR SFF - Partner 4'!H4+'NFR SFF - Partner 5'!H4+'NFR SFF - Partner 6'!H4+'NFR SFF - Partner 7'!H4+'NFR SFF - Partner 8'!H4+'NFR SFF - Partner 9'!H4+'NFR SFF - Partner 10'!H4</f>
        <v>0</v>
      </c>
      <c r="I4" s="501">
        <f>'NFR-budsjett-SFF'!I4+'NFR SFF - Partner 1'!I4+'NFR SFF - Partner 2'!I4+'NFR SFF - Partner 3'!I4+'NFR SFF - Partner 4'!I4+'NFR SFF - Partner 5'!I4+'NFR SFF - Partner 6'!I4+'NFR SFF - Partner 7'!I4+'NFR SFF - Partner 8'!I4+'NFR SFF - Partner 9'!I4+'NFR SFF - Partner 10'!I4</f>
        <v>0</v>
      </c>
      <c r="J4" s="501">
        <f>'NFR-budsjett-SFF'!J4+'NFR SFF - Partner 1'!J4+'NFR SFF - Partner 2'!J4+'NFR SFF - Partner 3'!J4+'NFR SFF - Partner 4'!J4+'NFR SFF - Partner 5'!J4+'NFR SFF - Partner 6'!J4+'NFR SFF - Partner 7'!J4+'NFR SFF - Partner 8'!J4+'NFR SFF - Partner 9'!J4+'NFR SFF - Partner 10'!J4</f>
        <v>0</v>
      </c>
      <c r="K4" s="501">
        <f>'NFR-budsjett-SFF'!K4+'NFR SFF - Partner 1'!K4+'NFR SFF - Partner 2'!K4+'NFR SFF - Partner 3'!K4+'NFR SFF - Partner 4'!K4+'NFR SFF - Partner 5'!K4+'NFR SFF - Partner 6'!K4+'NFR SFF - Partner 7'!K4+'NFR SFF - Partner 8'!K4+'NFR SFF - Partner 9'!K4+'NFR SFF - Partner 10'!K4</f>
        <v>0</v>
      </c>
      <c r="L4" s="501">
        <f>'NFR-budsjett-SFF'!L4+'NFR SFF - Partner 1'!L4+'NFR SFF - Partner 2'!L4+'NFR SFF - Partner 3'!L4+'NFR SFF - Partner 4'!L4+'NFR SFF - Partner 5'!L4+'NFR SFF - Partner 6'!L4+'NFR SFF - Partner 7'!L4+'NFR SFF - Partner 8'!L4+'NFR SFF - Partner 9'!L4+'NFR SFF - Partner 10'!L4</f>
        <v>0</v>
      </c>
      <c r="M4" s="501">
        <f>'NFR-budsjett-SFF'!M4+'NFR SFF - Partner 1'!M4+'NFR SFF - Partner 2'!M4+'NFR SFF - Partner 3'!M4+'NFR SFF - Partner 4'!M4+'NFR SFF - Partner 5'!M4+'NFR SFF - Partner 6'!M4+'NFR SFF - Partner 7'!M4+'NFR SFF - Partner 8'!M4+'NFR SFF - Partner 9'!M4+'NFR SFF - Partner 10'!M4</f>
        <v>0</v>
      </c>
      <c r="N4" s="501">
        <f>'NFR-budsjett-SFF'!N4+'NFR SFF - Partner 1'!N4+'NFR SFF - Partner 2'!N4+'NFR SFF - Partner 3'!N4+'NFR SFF - Partner 4'!N4+'NFR SFF - Partner 5'!N4+'NFR SFF - Partner 6'!N4+'NFR SFF - Partner 7'!N4+'NFR SFF - Partner 8'!N4+'NFR SFF - Partner 9'!N4+'NFR SFF - Partner 10'!N4</f>
        <v>0</v>
      </c>
      <c r="O4" s="501">
        <f>'NFR-budsjett-SFF'!O4+'NFR SFF - Partner 1'!O4+'NFR SFF - Partner 2'!O4+'NFR SFF - Partner 3'!O4+'NFR SFF - Partner 4'!O4+'NFR SFF - Partner 5'!O4+'NFR SFF - Partner 6'!O4+'NFR SFF - Partner 7'!O4+'NFR SFF - Partner 8'!O4+'NFR SFF - Partner 9'!O4+'NFR SFF - Partner 10'!O4</f>
        <v>0</v>
      </c>
      <c r="P4" s="503">
        <f>SUM(C4:O4)</f>
        <v>0</v>
      </c>
      <c r="Q4" s="501">
        <f>SUM(K4:O4)</f>
        <v>0</v>
      </c>
      <c r="R4" s="113"/>
      <c r="S4" s="447" t="s">
        <v>435</v>
      </c>
      <c r="T4" s="447"/>
      <c r="U4" s="447"/>
      <c r="V4" s="447"/>
      <c r="W4" s="447"/>
      <c r="X4" s="447"/>
      <c r="Y4" s="447"/>
      <c r="Z4" s="447"/>
      <c r="AA4" s="447"/>
    </row>
    <row r="5" spans="2:27" x14ac:dyDescent="0.2">
      <c r="B5" s="432" t="s">
        <v>436</v>
      </c>
      <c r="C5" s="501">
        <f>'NFR-budsjett-SFF'!C5+'NFR SFF - Partner 1'!C5+'NFR SFF - Partner 2'!C5+'NFR SFF - Partner 3'!C5+'NFR SFF - Partner 4'!C5+'NFR SFF - Partner 5'!C5+'NFR SFF - Partner 6'!C5+'NFR SFF - Partner 7'!C5+'NFR SFF - Partner 8'!C5+'NFR SFF - Partner 9'!C5+'NFR SFF - Partner 10'!C5</f>
        <v>0</v>
      </c>
      <c r="D5" s="501">
        <f>'NFR-budsjett-SFF'!D5+'NFR SFF - Partner 1'!D5+'NFR SFF - Partner 2'!D5+'NFR SFF - Partner 3'!D5+'NFR SFF - Partner 4'!D5+'NFR SFF - Partner 5'!D5+'NFR SFF - Partner 6'!D5+'NFR SFF - Partner 7'!D5+'NFR SFF - Partner 8'!D5+'NFR SFF - Partner 9'!D5+'NFR SFF - Partner 10'!D5</f>
        <v>0</v>
      </c>
      <c r="E5" s="501">
        <f>'NFR-budsjett-SFF'!E5+'NFR SFF - Partner 1'!E5+'NFR SFF - Partner 2'!E5+'NFR SFF - Partner 3'!E5+'NFR SFF - Partner 4'!E5+'NFR SFF - Partner 5'!E5+'NFR SFF - Partner 6'!E5+'NFR SFF - Partner 7'!E5+'NFR SFF - Partner 8'!E5+'NFR SFF - Partner 9'!E5+'NFR SFF - Partner 10'!E5</f>
        <v>0</v>
      </c>
      <c r="F5" s="501">
        <f>'NFR-budsjett-SFF'!F5+'NFR SFF - Partner 1'!F5+'NFR SFF - Partner 2'!F5+'NFR SFF - Partner 3'!F5+'NFR SFF - Partner 4'!F5+'NFR SFF - Partner 5'!F5+'NFR SFF - Partner 6'!F5+'NFR SFF - Partner 7'!F5+'NFR SFF - Partner 8'!F5+'NFR SFF - Partner 9'!F5+'NFR SFF - Partner 10'!F5</f>
        <v>0</v>
      </c>
      <c r="G5" s="501">
        <f>'NFR-budsjett-SFF'!G5+'NFR SFF - Partner 1'!G5+'NFR SFF - Partner 2'!G5+'NFR SFF - Partner 3'!G5+'NFR SFF - Partner 4'!G5+'NFR SFF - Partner 5'!G5+'NFR SFF - Partner 6'!G5+'NFR SFF - Partner 7'!G5+'NFR SFF - Partner 8'!G5+'NFR SFF - Partner 9'!G5+'NFR SFF - Partner 10'!G5</f>
        <v>0</v>
      </c>
      <c r="H5" s="501">
        <f>'NFR-budsjett-SFF'!H5+'NFR SFF - Partner 1'!H5+'NFR SFF - Partner 2'!H5+'NFR SFF - Partner 3'!H5+'NFR SFF - Partner 4'!H5+'NFR SFF - Partner 5'!H5+'NFR SFF - Partner 6'!H5+'NFR SFF - Partner 7'!H5+'NFR SFF - Partner 8'!H5+'NFR SFF - Partner 9'!H5+'NFR SFF - Partner 10'!H5</f>
        <v>0</v>
      </c>
      <c r="I5" s="501">
        <f>'NFR-budsjett-SFF'!I5+'NFR SFF - Partner 1'!I5+'NFR SFF - Partner 2'!I5+'NFR SFF - Partner 3'!I5+'NFR SFF - Partner 4'!I5+'NFR SFF - Partner 5'!I5+'NFR SFF - Partner 6'!I5+'NFR SFF - Partner 7'!I5+'NFR SFF - Partner 8'!I5+'NFR SFF - Partner 9'!I5+'NFR SFF - Partner 10'!I5</f>
        <v>0</v>
      </c>
      <c r="J5" s="501">
        <f>'NFR-budsjett-SFF'!J5+'NFR SFF - Partner 1'!J5+'NFR SFF - Partner 2'!J5+'NFR SFF - Partner 3'!J5+'NFR SFF - Partner 4'!J5+'NFR SFF - Partner 5'!J5+'NFR SFF - Partner 6'!J5+'NFR SFF - Partner 7'!J5+'NFR SFF - Partner 8'!J5+'NFR SFF - Partner 9'!J5+'NFR SFF - Partner 10'!J5</f>
        <v>0</v>
      </c>
      <c r="K5" s="501">
        <f>'NFR-budsjett-SFF'!K5+'NFR SFF - Partner 1'!K5+'NFR SFF - Partner 2'!K5+'NFR SFF - Partner 3'!K5+'NFR SFF - Partner 4'!K5+'NFR SFF - Partner 5'!K5+'NFR SFF - Partner 6'!K5+'NFR SFF - Partner 7'!K5+'NFR SFF - Partner 8'!K5+'NFR SFF - Partner 9'!K5+'NFR SFF - Partner 10'!K5</f>
        <v>0</v>
      </c>
      <c r="L5" s="501">
        <f>'NFR-budsjett-SFF'!L5+'NFR SFF - Partner 1'!L5+'NFR SFF - Partner 2'!L5+'NFR SFF - Partner 3'!L5+'NFR SFF - Partner 4'!L5+'NFR SFF - Partner 5'!L5+'NFR SFF - Partner 6'!L5+'NFR SFF - Partner 7'!L5+'NFR SFF - Partner 8'!L5+'NFR SFF - Partner 9'!L5+'NFR SFF - Partner 10'!L5</f>
        <v>0</v>
      </c>
      <c r="M5" s="501">
        <f>'NFR-budsjett-SFF'!M5+'NFR SFF - Partner 1'!M5+'NFR SFF - Partner 2'!M5+'NFR SFF - Partner 3'!M5+'NFR SFF - Partner 4'!M5+'NFR SFF - Partner 5'!M5+'NFR SFF - Partner 6'!M5+'NFR SFF - Partner 7'!M5+'NFR SFF - Partner 8'!M5+'NFR SFF - Partner 9'!M5+'NFR SFF - Partner 10'!M5</f>
        <v>0</v>
      </c>
      <c r="N5" s="501">
        <f>'NFR-budsjett-SFF'!N5+'NFR SFF - Partner 1'!N5+'NFR SFF - Partner 2'!N5+'NFR SFF - Partner 3'!N5+'NFR SFF - Partner 4'!N5+'NFR SFF - Partner 5'!N5+'NFR SFF - Partner 6'!N5+'NFR SFF - Partner 7'!N5+'NFR SFF - Partner 8'!N5+'NFR SFF - Partner 9'!N5+'NFR SFF - Partner 10'!N5</f>
        <v>0</v>
      </c>
      <c r="O5" s="501">
        <f>'NFR-budsjett-SFF'!O5+'NFR SFF - Partner 1'!O5+'NFR SFF - Partner 2'!O5+'NFR SFF - Partner 3'!O5+'NFR SFF - Partner 4'!O5+'NFR SFF - Partner 5'!O5+'NFR SFF - Partner 6'!O5+'NFR SFF - Partner 7'!O5+'NFR SFF - Partner 8'!O5+'NFR SFF - Partner 9'!O5+'NFR SFF - Partner 10'!O5</f>
        <v>0</v>
      </c>
      <c r="P5" s="503">
        <f t="shared" ref="P5:P7" si="1">SUM(C5:O5)</f>
        <v>0</v>
      </c>
      <c r="Q5" s="501">
        <f t="shared" ref="Q5:Q7" si="2">SUM(K5:O5)</f>
        <v>0</v>
      </c>
      <c r="R5" s="113"/>
      <c r="S5" s="447" t="s">
        <v>437</v>
      </c>
      <c r="T5" s="447"/>
      <c r="U5" s="447"/>
      <c r="V5" s="447"/>
      <c r="W5" s="447"/>
      <c r="X5" s="447"/>
      <c r="Y5" s="447"/>
      <c r="Z5" s="447"/>
      <c r="AA5" s="447"/>
    </row>
    <row r="6" spans="2:27" x14ac:dyDescent="0.2">
      <c r="B6" s="432" t="s">
        <v>438</v>
      </c>
      <c r="C6" s="501" t="e">
        <f>'NFR-budsjett-SFF'!C6+'NFR SFF - Partner 1'!C6+'NFR SFF - Partner 2'!C6+'NFR SFF - Partner 3'!C6+'NFR SFF - Partner 4'!C6+'NFR SFF - Partner 5'!C6+'NFR SFF - Partner 6'!C6+'NFR SFF - Partner 7'!C6+'NFR SFF - Partner 8'!C6+'NFR SFF - Partner 9'!C6+'NFR SFF - Partner 10'!C6</f>
        <v>#REF!</v>
      </c>
      <c r="D6" s="501" t="e">
        <f>'NFR-budsjett-SFF'!D6+'NFR SFF - Partner 1'!D6+'NFR SFF - Partner 2'!D6+'NFR SFF - Partner 3'!D6+'NFR SFF - Partner 4'!D6+'NFR SFF - Partner 5'!D6+'NFR SFF - Partner 6'!D6+'NFR SFF - Partner 7'!D6+'NFR SFF - Partner 8'!D6+'NFR SFF - Partner 9'!D6+'NFR SFF - Partner 10'!D6</f>
        <v>#REF!</v>
      </c>
      <c r="E6" s="501" t="e">
        <f>'NFR-budsjett-SFF'!E6+'NFR SFF - Partner 1'!E6+'NFR SFF - Partner 2'!E6+'NFR SFF - Partner 3'!E6+'NFR SFF - Partner 4'!E6+'NFR SFF - Partner 5'!E6+'NFR SFF - Partner 6'!E6+'NFR SFF - Partner 7'!E6+'NFR SFF - Partner 8'!E6+'NFR SFF - Partner 9'!E6+'NFR SFF - Partner 10'!E6</f>
        <v>#REF!</v>
      </c>
      <c r="F6" s="501" t="e">
        <f>'NFR-budsjett-SFF'!F6+'NFR SFF - Partner 1'!F6+'NFR SFF - Partner 2'!F6+'NFR SFF - Partner 3'!F6+'NFR SFF - Partner 4'!F6+'NFR SFF - Partner 5'!F6+'NFR SFF - Partner 6'!F6+'NFR SFF - Partner 7'!F6+'NFR SFF - Partner 8'!F6+'NFR SFF - Partner 9'!F6+'NFR SFF - Partner 10'!F6</f>
        <v>#REF!</v>
      </c>
      <c r="G6" s="501" t="e">
        <f>'NFR-budsjett-SFF'!G6+'NFR SFF - Partner 1'!G6+'NFR SFF - Partner 2'!G6+'NFR SFF - Partner 3'!G6+'NFR SFF - Partner 4'!G6+'NFR SFF - Partner 5'!G6+'NFR SFF - Partner 6'!G6+'NFR SFF - Partner 7'!G6+'NFR SFF - Partner 8'!G6+'NFR SFF - Partner 9'!G6+'NFR SFF - Partner 10'!G6</f>
        <v>#REF!</v>
      </c>
      <c r="H6" s="501" t="e">
        <f>'NFR-budsjett-SFF'!H6+'NFR SFF - Partner 1'!H6+'NFR SFF - Partner 2'!H6+'NFR SFF - Partner 3'!H6+'NFR SFF - Partner 4'!H6+'NFR SFF - Partner 5'!H6+'NFR SFF - Partner 6'!H6+'NFR SFF - Partner 7'!H6+'NFR SFF - Partner 8'!H6+'NFR SFF - Partner 9'!H6+'NFR SFF - Partner 10'!H6</f>
        <v>#REF!</v>
      </c>
      <c r="I6" s="501" t="e">
        <f>'NFR-budsjett-SFF'!I6+'NFR SFF - Partner 1'!I6+'NFR SFF - Partner 2'!I6+'NFR SFF - Partner 3'!I6+'NFR SFF - Partner 4'!I6+'NFR SFF - Partner 5'!I6+'NFR SFF - Partner 6'!I6+'NFR SFF - Partner 7'!I6+'NFR SFF - Partner 8'!I6+'NFR SFF - Partner 9'!I6+'NFR SFF - Partner 10'!I6</f>
        <v>#REF!</v>
      </c>
      <c r="J6" s="501" t="e">
        <f>'NFR-budsjett-SFF'!J6+'NFR SFF - Partner 1'!J6+'NFR SFF - Partner 2'!J6+'NFR SFF - Partner 3'!J6+'NFR SFF - Partner 4'!J6+'NFR SFF - Partner 5'!J6+'NFR SFF - Partner 6'!J6+'NFR SFF - Partner 7'!J6+'NFR SFF - Partner 8'!J6+'NFR SFF - Partner 9'!J6+'NFR SFF - Partner 10'!J6</f>
        <v>#REF!</v>
      </c>
      <c r="K6" s="501" t="e">
        <f>'NFR-budsjett-SFF'!K6+'NFR SFF - Partner 1'!K6+'NFR SFF - Partner 2'!K6+'NFR SFF - Partner 3'!K6+'NFR SFF - Partner 4'!K6+'NFR SFF - Partner 5'!K6+'NFR SFF - Partner 6'!K6+'NFR SFF - Partner 7'!K6+'NFR SFF - Partner 8'!K6+'NFR SFF - Partner 9'!K6+'NFR SFF - Partner 10'!K6</f>
        <v>#REF!</v>
      </c>
      <c r="L6" s="501" t="e">
        <f>'NFR-budsjett-SFF'!L6+'NFR SFF - Partner 1'!L6+'NFR SFF - Partner 2'!L6+'NFR SFF - Partner 3'!L6+'NFR SFF - Partner 4'!L6+'NFR SFF - Partner 5'!L6+'NFR SFF - Partner 6'!L6+'NFR SFF - Partner 7'!L6+'NFR SFF - Partner 8'!L6+'NFR SFF - Partner 9'!L6+'NFR SFF - Partner 10'!L6</f>
        <v>#REF!</v>
      </c>
      <c r="M6" s="501" t="e">
        <f>'NFR-budsjett-SFF'!M6+'NFR SFF - Partner 1'!M6+'NFR SFF - Partner 2'!M6+'NFR SFF - Partner 3'!M6+'NFR SFF - Partner 4'!M6+'NFR SFF - Partner 5'!M6+'NFR SFF - Partner 6'!M6+'NFR SFF - Partner 7'!M6+'NFR SFF - Partner 8'!M6+'NFR SFF - Partner 9'!M6+'NFR SFF - Partner 10'!M6</f>
        <v>#REF!</v>
      </c>
      <c r="N6" s="501" t="e">
        <f>'NFR-budsjett-SFF'!N6+'NFR SFF - Partner 1'!N6+'NFR SFF - Partner 2'!N6+'NFR SFF - Partner 3'!N6+'NFR SFF - Partner 4'!N6+'NFR SFF - Partner 5'!N6+'NFR SFF - Partner 6'!N6+'NFR SFF - Partner 7'!N6+'NFR SFF - Partner 8'!N6+'NFR SFF - Partner 9'!N6+'NFR SFF - Partner 10'!N6</f>
        <v>#REF!</v>
      </c>
      <c r="O6" s="501" t="e">
        <f>'NFR-budsjett-SFF'!O6+'NFR SFF - Partner 1'!O6+'NFR SFF - Partner 2'!O6+'NFR SFF - Partner 3'!O6+'NFR SFF - Partner 4'!O6+'NFR SFF - Partner 5'!O6+'NFR SFF - Partner 6'!O6+'NFR SFF - Partner 7'!O6+'NFR SFF - Partner 8'!O6+'NFR SFF - Partner 9'!O6+'NFR SFF - Partner 10'!O6</f>
        <v>#REF!</v>
      </c>
      <c r="P6" s="503" t="e">
        <f t="shared" si="1"/>
        <v>#REF!</v>
      </c>
      <c r="Q6" s="501" t="e">
        <f t="shared" si="2"/>
        <v>#REF!</v>
      </c>
      <c r="R6" s="113"/>
      <c r="S6" s="447" t="s">
        <v>439</v>
      </c>
      <c r="T6" s="447"/>
      <c r="U6" s="447"/>
      <c r="V6" s="447"/>
      <c r="W6" s="447"/>
      <c r="X6" s="447"/>
      <c r="Y6" s="447"/>
      <c r="Z6" s="447"/>
      <c r="AA6" s="447"/>
    </row>
    <row r="7" spans="2:27" x14ac:dyDescent="0.2">
      <c r="B7" s="432" t="s">
        <v>114</v>
      </c>
      <c r="C7" s="501" t="e">
        <f>'NFR-budsjett-SFF'!C7+'NFR SFF - Partner 1'!C7+'NFR SFF - Partner 2'!C7+'NFR SFF - Partner 3'!C7+'NFR SFF - Partner 4'!C7+'NFR SFF - Partner 5'!C7+'NFR SFF - Partner 6'!C7+'NFR SFF - Partner 7'!C7+'NFR SFF - Partner 8'!C7+'NFR SFF - Partner 9'!C7+'NFR SFF - Partner 10'!C7</f>
        <v>#REF!</v>
      </c>
      <c r="D7" s="501" t="e">
        <f>'NFR-budsjett-SFF'!D7+'NFR SFF - Partner 1'!D7+'NFR SFF - Partner 2'!D7+'NFR SFF - Partner 3'!D7+'NFR SFF - Partner 4'!D7+'NFR SFF - Partner 5'!D7+'NFR SFF - Partner 6'!D7+'NFR SFF - Partner 7'!D7+'NFR SFF - Partner 8'!D7+'NFR SFF - Partner 9'!D7+'NFR SFF - Partner 10'!D7</f>
        <v>#REF!</v>
      </c>
      <c r="E7" s="501" t="e">
        <f>'NFR-budsjett-SFF'!E7+'NFR SFF - Partner 1'!E7+'NFR SFF - Partner 2'!E7+'NFR SFF - Partner 3'!E7+'NFR SFF - Partner 4'!E7+'NFR SFF - Partner 5'!E7+'NFR SFF - Partner 6'!E7+'NFR SFF - Partner 7'!E7+'NFR SFF - Partner 8'!E7+'NFR SFF - Partner 9'!E7+'NFR SFF - Partner 10'!E7</f>
        <v>#REF!</v>
      </c>
      <c r="F7" s="501" t="e">
        <f>'NFR-budsjett-SFF'!F7+'NFR SFF - Partner 1'!F7+'NFR SFF - Partner 2'!F7+'NFR SFF - Partner 3'!F7+'NFR SFF - Partner 4'!F7+'NFR SFF - Partner 5'!F7+'NFR SFF - Partner 6'!F7+'NFR SFF - Partner 7'!F7+'NFR SFF - Partner 8'!F7+'NFR SFF - Partner 9'!F7+'NFR SFF - Partner 10'!F7</f>
        <v>#REF!</v>
      </c>
      <c r="G7" s="501" t="e">
        <f>'NFR-budsjett-SFF'!G7+'NFR SFF - Partner 1'!G7+'NFR SFF - Partner 2'!G7+'NFR SFF - Partner 3'!G7+'NFR SFF - Partner 4'!G7+'NFR SFF - Partner 5'!G7+'NFR SFF - Partner 6'!G7+'NFR SFF - Partner 7'!G7+'NFR SFF - Partner 8'!G7+'NFR SFF - Partner 9'!G7+'NFR SFF - Partner 10'!G7</f>
        <v>#REF!</v>
      </c>
      <c r="H7" s="501" t="e">
        <f>'NFR-budsjett-SFF'!H7+'NFR SFF - Partner 1'!H7+'NFR SFF - Partner 2'!H7+'NFR SFF - Partner 3'!H7+'NFR SFF - Partner 4'!H7+'NFR SFF - Partner 5'!H7+'NFR SFF - Partner 6'!H7+'NFR SFF - Partner 7'!H7+'NFR SFF - Partner 8'!H7+'NFR SFF - Partner 9'!H7+'NFR SFF - Partner 10'!H7</f>
        <v>#REF!</v>
      </c>
      <c r="I7" s="501" t="e">
        <f>'NFR-budsjett-SFF'!I7+'NFR SFF - Partner 1'!I7+'NFR SFF - Partner 2'!I7+'NFR SFF - Partner 3'!I7+'NFR SFF - Partner 4'!I7+'NFR SFF - Partner 5'!I7+'NFR SFF - Partner 6'!I7+'NFR SFF - Partner 7'!I7+'NFR SFF - Partner 8'!I7+'NFR SFF - Partner 9'!I7+'NFR SFF - Partner 10'!I7</f>
        <v>#REF!</v>
      </c>
      <c r="J7" s="501" t="e">
        <f>'NFR-budsjett-SFF'!J7+'NFR SFF - Partner 1'!J7+'NFR SFF - Partner 2'!J7+'NFR SFF - Partner 3'!J7+'NFR SFF - Partner 4'!J7+'NFR SFF - Partner 5'!J7+'NFR SFF - Partner 6'!J7+'NFR SFF - Partner 7'!J7+'NFR SFF - Partner 8'!J7+'NFR SFF - Partner 9'!J7+'NFR SFF - Partner 10'!J7</f>
        <v>#REF!</v>
      </c>
      <c r="K7" s="501" t="e">
        <f>'NFR-budsjett-SFF'!K7+'NFR SFF - Partner 1'!K7+'NFR SFF - Partner 2'!K7+'NFR SFF - Partner 3'!K7+'NFR SFF - Partner 4'!K7+'NFR SFF - Partner 5'!K7+'NFR SFF - Partner 6'!K7+'NFR SFF - Partner 7'!K7+'NFR SFF - Partner 8'!K7+'NFR SFF - Partner 9'!K7+'NFR SFF - Partner 10'!K7</f>
        <v>#REF!</v>
      </c>
      <c r="L7" s="501" t="e">
        <f>'NFR-budsjett-SFF'!L7+'NFR SFF - Partner 1'!L7+'NFR SFF - Partner 2'!L7+'NFR SFF - Partner 3'!L7+'NFR SFF - Partner 4'!L7+'NFR SFF - Partner 5'!L7+'NFR SFF - Partner 6'!L7+'NFR SFF - Partner 7'!L7+'NFR SFF - Partner 8'!L7+'NFR SFF - Partner 9'!L7+'NFR SFF - Partner 10'!L7</f>
        <v>#REF!</v>
      </c>
      <c r="M7" s="501" t="e">
        <f>'NFR-budsjett-SFF'!M7+'NFR SFF - Partner 1'!M7+'NFR SFF - Partner 2'!M7+'NFR SFF - Partner 3'!M7+'NFR SFF - Partner 4'!M7+'NFR SFF - Partner 5'!M7+'NFR SFF - Partner 6'!M7+'NFR SFF - Partner 7'!M7+'NFR SFF - Partner 8'!M7+'NFR SFF - Partner 9'!M7+'NFR SFF - Partner 10'!M7</f>
        <v>#REF!</v>
      </c>
      <c r="N7" s="501" t="e">
        <f>'NFR-budsjett-SFF'!N7+'NFR SFF - Partner 1'!N7+'NFR SFF - Partner 2'!N7+'NFR SFF - Partner 3'!N7+'NFR SFF - Partner 4'!N7+'NFR SFF - Partner 5'!N7+'NFR SFF - Partner 6'!N7+'NFR SFF - Partner 7'!N7+'NFR SFF - Partner 8'!N7+'NFR SFF - Partner 9'!N7+'NFR SFF - Partner 10'!N7</f>
        <v>#REF!</v>
      </c>
      <c r="O7" s="501" t="e">
        <f>'NFR-budsjett-SFF'!O7+'NFR SFF - Partner 1'!O7+'NFR SFF - Partner 2'!O7+'NFR SFF - Partner 3'!O7+'NFR SFF - Partner 4'!O7+'NFR SFF - Partner 5'!O7+'NFR SFF - Partner 6'!O7+'NFR SFF - Partner 7'!O7+'NFR SFF - Partner 8'!O7+'NFR SFF - Partner 9'!O7+'NFR SFF - Partner 10'!O7</f>
        <v>#REF!</v>
      </c>
      <c r="P7" s="503" t="e">
        <f t="shared" si="1"/>
        <v>#REF!</v>
      </c>
      <c r="Q7" s="501" t="e">
        <f t="shared" si="2"/>
        <v>#REF!</v>
      </c>
      <c r="R7" s="113"/>
      <c r="S7" s="447" t="s">
        <v>440</v>
      </c>
      <c r="T7" s="447"/>
      <c r="U7" s="447"/>
      <c r="V7" s="447"/>
      <c r="W7" s="447"/>
      <c r="X7" s="447"/>
      <c r="Y7" s="447"/>
      <c r="Z7" s="447"/>
      <c r="AA7" s="447"/>
    </row>
    <row r="8" spans="2:27" x14ac:dyDescent="0.2">
      <c r="B8" s="437" t="s">
        <v>380</v>
      </c>
      <c r="C8" s="502" t="e">
        <f>SUM(C4:C7)</f>
        <v>#REF!</v>
      </c>
      <c r="D8" s="502" t="e">
        <f t="shared" ref="D8:P8" si="3">SUM(D4:D7)</f>
        <v>#REF!</v>
      </c>
      <c r="E8" s="502" t="e">
        <f t="shared" si="3"/>
        <v>#REF!</v>
      </c>
      <c r="F8" s="502" t="e">
        <f t="shared" si="3"/>
        <v>#REF!</v>
      </c>
      <c r="G8" s="502" t="e">
        <f t="shared" si="3"/>
        <v>#REF!</v>
      </c>
      <c r="H8" s="502" t="e">
        <f t="shared" si="3"/>
        <v>#REF!</v>
      </c>
      <c r="I8" s="502" t="e">
        <f t="shared" si="3"/>
        <v>#REF!</v>
      </c>
      <c r="J8" s="502" t="e">
        <f t="shared" si="3"/>
        <v>#REF!</v>
      </c>
      <c r="K8" s="502" t="e">
        <f t="shared" si="3"/>
        <v>#REF!</v>
      </c>
      <c r="L8" s="502" t="e">
        <f t="shared" si="3"/>
        <v>#REF!</v>
      </c>
      <c r="M8" s="502" t="e">
        <f t="shared" si="3"/>
        <v>#REF!</v>
      </c>
      <c r="N8" s="502" t="e">
        <f t="shared" si="3"/>
        <v>#REF!</v>
      </c>
      <c r="O8" s="502" t="e">
        <f t="shared" si="3"/>
        <v>#REF!</v>
      </c>
      <c r="P8" s="502" t="e">
        <f t="shared" si="3"/>
        <v>#REF!</v>
      </c>
      <c r="Q8" s="502" t="e">
        <f>SUM(Q4:Q7)</f>
        <v>#REF!</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442</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501">
        <f>'NFR-budsjett-SFF'!C11+'NFR SFF - Partner 1'!C11+'NFR SFF - Partner 2'!C11+'NFR SFF - Partner 3'!C11+'NFR SFF - Partner 4'!C11+'NFR SFF - Partner 5'!C11+'NFR SFF - Partner 6'!C11+'NFR SFF - Partner 7'!C11+'NFR SFF - Partner 8'!C11+'NFR SFF - Partner 9'!C11+'NFR SFF - Partner 10'!C11</f>
        <v>0</v>
      </c>
      <c r="D11" s="501">
        <f>'NFR-budsjett-SFF'!D11+'NFR SFF - Partner 1'!D11+'NFR SFF - Partner 2'!D11+'NFR SFF - Partner 3'!D11+'NFR SFF - Partner 4'!D11+'NFR SFF - Partner 5'!D11+'NFR SFF - Partner 6'!D11+'NFR SFF - Partner 7'!D11+'NFR SFF - Partner 8'!D11+'NFR SFF - Partner 9'!D11+'NFR SFF - Partner 10'!D11</f>
        <v>0</v>
      </c>
      <c r="E11" s="501">
        <f>'NFR-budsjett-SFF'!E11+'NFR SFF - Partner 1'!E11+'NFR SFF - Partner 2'!E11+'NFR SFF - Partner 3'!E11+'NFR SFF - Partner 4'!E11+'NFR SFF - Partner 5'!E11+'NFR SFF - Partner 6'!E11+'NFR SFF - Partner 7'!E11+'NFR SFF - Partner 8'!E11+'NFR SFF - Partner 9'!E11+'NFR SFF - Partner 10'!E11</f>
        <v>0</v>
      </c>
      <c r="F11" s="501">
        <f>'NFR-budsjett-SFF'!F11+'NFR SFF - Partner 1'!F11+'NFR SFF - Partner 2'!F11+'NFR SFF - Partner 3'!F11+'NFR SFF - Partner 4'!F11+'NFR SFF - Partner 5'!F11+'NFR SFF - Partner 6'!F11+'NFR SFF - Partner 7'!F11+'NFR SFF - Partner 8'!F11+'NFR SFF - Partner 9'!F11+'NFR SFF - Partner 10'!F11</f>
        <v>0</v>
      </c>
      <c r="G11" s="501">
        <f>'NFR-budsjett-SFF'!G11+'NFR SFF - Partner 1'!G11+'NFR SFF - Partner 2'!G11+'NFR SFF - Partner 3'!G11+'NFR SFF - Partner 4'!G11+'NFR SFF - Partner 5'!G11+'NFR SFF - Partner 6'!G11+'NFR SFF - Partner 7'!G11+'NFR SFF - Partner 8'!G11+'NFR SFF - Partner 9'!G11+'NFR SFF - Partner 10'!G11</f>
        <v>0</v>
      </c>
      <c r="H11" s="501">
        <f>'NFR-budsjett-SFF'!H11+'NFR SFF - Partner 1'!H11+'NFR SFF - Partner 2'!H11+'NFR SFF - Partner 3'!H11+'NFR SFF - Partner 4'!H11+'NFR SFF - Partner 5'!H11+'NFR SFF - Partner 6'!H11+'NFR SFF - Partner 7'!H11+'NFR SFF - Partner 8'!H11+'NFR SFF - Partner 9'!H11+'NFR SFF - Partner 10'!H11</f>
        <v>0</v>
      </c>
      <c r="I11" s="501">
        <f>'NFR-budsjett-SFF'!I11+'NFR SFF - Partner 1'!I11+'NFR SFF - Partner 2'!I11+'NFR SFF - Partner 3'!I11+'NFR SFF - Partner 4'!I11+'NFR SFF - Partner 5'!I11+'NFR SFF - Partner 6'!I11+'NFR SFF - Partner 7'!I11+'NFR SFF - Partner 8'!I11+'NFR SFF - Partner 9'!I11+'NFR SFF - Partner 10'!I11</f>
        <v>0</v>
      </c>
      <c r="J11" s="501">
        <f>'NFR-budsjett-SFF'!J11+'NFR SFF - Partner 1'!J11+'NFR SFF - Partner 2'!J11+'NFR SFF - Partner 3'!J11+'NFR SFF - Partner 4'!J11+'NFR SFF - Partner 5'!J11+'NFR SFF - Partner 6'!J11+'NFR SFF - Partner 7'!J11+'NFR SFF - Partner 8'!J11+'NFR SFF - Partner 9'!J11+'NFR SFF - Partner 10'!J11</f>
        <v>0</v>
      </c>
      <c r="K11" s="501">
        <f>'NFR-budsjett-SFF'!K11+'NFR SFF - Partner 1'!K11+'NFR SFF - Partner 2'!K11+'NFR SFF - Partner 3'!K11+'NFR SFF - Partner 4'!K11+'NFR SFF - Partner 5'!K11+'NFR SFF - Partner 6'!K11+'NFR SFF - Partner 7'!K11+'NFR SFF - Partner 8'!K11+'NFR SFF - Partner 9'!K11+'NFR SFF - Partner 10'!K11</f>
        <v>0</v>
      </c>
      <c r="L11" s="501">
        <f>'NFR-budsjett-SFF'!L11+'NFR SFF - Partner 1'!L11+'NFR SFF - Partner 2'!L11+'NFR SFF - Partner 3'!L11+'NFR SFF - Partner 4'!L11+'NFR SFF - Partner 5'!L11+'NFR SFF - Partner 6'!L11+'NFR SFF - Partner 7'!L11+'NFR SFF - Partner 8'!L11+'NFR SFF - Partner 9'!L11+'NFR SFF - Partner 10'!L11</f>
        <v>0</v>
      </c>
      <c r="M11" s="501">
        <f>'NFR-budsjett-SFF'!M11+'NFR SFF - Partner 1'!M11+'NFR SFF - Partner 2'!M11+'NFR SFF - Partner 3'!M11+'NFR SFF - Partner 4'!M11+'NFR SFF - Partner 5'!M11+'NFR SFF - Partner 6'!M11+'NFR SFF - Partner 7'!M11+'NFR SFF - Partner 8'!M11+'NFR SFF - Partner 9'!M11+'NFR SFF - Partner 10'!M11</f>
        <v>0</v>
      </c>
      <c r="N11" s="501">
        <f>'NFR-budsjett-SFF'!N11+'NFR SFF - Partner 1'!N11+'NFR SFF - Partner 2'!N11+'NFR SFF - Partner 3'!N11+'NFR SFF - Partner 4'!N11+'NFR SFF - Partner 5'!N11+'NFR SFF - Partner 6'!N11+'NFR SFF - Partner 7'!N11+'NFR SFF - Partner 8'!N11+'NFR SFF - Partner 9'!N11+'NFR SFF - Partner 10'!N11</f>
        <v>0</v>
      </c>
      <c r="O11" s="501">
        <f>'NFR-budsjett-SFF'!O11+'NFR SFF - Partner 1'!O11+'NFR SFF - Partner 2'!O11+'NFR SFF - Partner 3'!O11+'NFR SFF - Partner 4'!O11+'NFR SFF - Partner 5'!O11+'NFR SFF - Partner 6'!O11+'NFR SFF - Partner 7'!O11+'NFR SFF - Partner 8'!O11+'NFR SFF - Partner 9'!O11+'NFR SFF - Partner 10'!O11</f>
        <v>0</v>
      </c>
      <c r="P11" s="503">
        <f>SUM(C11:O11)</f>
        <v>0</v>
      </c>
      <c r="Q11" s="501">
        <f t="shared" ref="Q11:Q15" si="5">SUM(K11:O11)</f>
        <v>0</v>
      </c>
      <c r="R11" s="113"/>
      <c r="S11" s="446" t="s">
        <v>444</v>
      </c>
      <c r="T11" s="446"/>
      <c r="U11" s="446"/>
      <c r="V11" s="446"/>
      <c r="W11" s="446"/>
      <c r="X11" s="446"/>
      <c r="Y11" s="446"/>
      <c r="Z11" s="446"/>
      <c r="AA11" s="446"/>
    </row>
    <row r="12" spans="2:27" x14ac:dyDescent="0.2">
      <c r="B12" s="432" t="s">
        <v>445</v>
      </c>
      <c r="C12" s="501">
        <f>'NFR-budsjett-SFF'!C12+'NFR SFF - Partner 1'!C12+'NFR SFF - Partner 2'!C12+'NFR SFF - Partner 3'!C12+'NFR SFF - Partner 4'!C12+'NFR SFF - Partner 5'!C12+'NFR SFF - Partner 6'!C12+'NFR SFF - Partner 7'!C12+'NFR SFF - Partner 8'!C12+'NFR SFF - Partner 9'!C12+'NFR SFF - Partner 10'!C12</f>
        <v>0</v>
      </c>
      <c r="D12" s="501">
        <f>'NFR-budsjett-SFF'!D12+'NFR SFF - Partner 1'!D12+'NFR SFF - Partner 2'!D12+'NFR SFF - Partner 3'!D12+'NFR SFF - Partner 4'!D12+'NFR SFF - Partner 5'!D12+'NFR SFF - Partner 6'!D12+'NFR SFF - Partner 7'!D12+'NFR SFF - Partner 8'!D12+'NFR SFF - Partner 9'!D12+'NFR SFF - Partner 10'!D12</f>
        <v>0</v>
      </c>
      <c r="E12" s="501">
        <f>'NFR-budsjett-SFF'!E12+'NFR SFF - Partner 1'!E12+'NFR SFF - Partner 2'!E12+'NFR SFF - Partner 3'!E12+'NFR SFF - Partner 4'!E12+'NFR SFF - Partner 5'!E12+'NFR SFF - Partner 6'!E12+'NFR SFF - Partner 7'!E12+'NFR SFF - Partner 8'!E12+'NFR SFF - Partner 9'!E12+'NFR SFF - Partner 10'!E12</f>
        <v>0</v>
      </c>
      <c r="F12" s="501">
        <f>'NFR-budsjett-SFF'!F12+'NFR SFF - Partner 1'!F12+'NFR SFF - Partner 2'!F12+'NFR SFF - Partner 3'!F12+'NFR SFF - Partner 4'!F12+'NFR SFF - Partner 5'!F12+'NFR SFF - Partner 6'!F12+'NFR SFF - Partner 7'!F12+'NFR SFF - Partner 8'!F12+'NFR SFF - Partner 9'!F12+'NFR SFF - Partner 10'!F12</f>
        <v>0</v>
      </c>
      <c r="G12" s="501">
        <f>'NFR-budsjett-SFF'!G12+'NFR SFF - Partner 1'!G12+'NFR SFF - Partner 2'!G12+'NFR SFF - Partner 3'!G12+'NFR SFF - Partner 4'!G12+'NFR SFF - Partner 5'!G12+'NFR SFF - Partner 6'!G12+'NFR SFF - Partner 7'!G12+'NFR SFF - Partner 8'!G12+'NFR SFF - Partner 9'!G12+'NFR SFF - Partner 10'!G12</f>
        <v>0</v>
      </c>
      <c r="H12" s="501">
        <f>'NFR-budsjett-SFF'!H12+'NFR SFF - Partner 1'!H12+'NFR SFF - Partner 2'!H12+'NFR SFF - Partner 3'!H12+'NFR SFF - Partner 4'!H12+'NFR SFF - Partner 5'!H12+'NFR SFF - Partner 6'!H12+'NFR SFF - Partner 7'!H12+'NFR SFF - Partner 8'!H12+'NFR SFF - Partner 9'!H12+'NFR SFF - Partner 10'!H12</f>
        <v>0</v>
      </c>
      <c r="I12" s="501">
        <f>'NFR-budsjett-SFF'!I12+'NFR SFF - Partner 1'!I12+'NFR SFF - Partner 2'!I12+'NFR SFF - Partner 3'!I12+'NFR SFF - Partner 4'!I12+'NFR SFF - Partner 5'!I12+'NFR SFF - Partner 6'!I12+'NFR SFF - Partner 7'!I12+'NFR SFF - Partner 8'!I12+'NFR SFF - Partner 9'!I12+'NFR SFF - Partner 10'!I12</f>
        <v>0</v>
      </c>
      <c r="J12" s="501">
        <f>'NFR-budsjett-SFF'!J12+'NFR SFF - Partner 1'!J12+'NFR SFF - Partner 2'!J12+'NFR SFF - Partner 3'!J12+'NFR SFF - Partner 4'!J12+'NFR SFF - Partner 5'!J12+'NFR SFF - Partner 6'!J12+'NFR SFF - Partner 7'!J12+'NFR SFF - Partner 8'!J12+'NFR SFF - Partner 9'!J12+'NFR SFF - Partner 10'!J12</f>
        <v>0</v>
      </c>
      <c r="K12" s="501">
        <f>'NFR-budsjett-SFF'!K12+'NFR SFF - Partner 1'!K12+'NFR SFF - Partner 2'!K12+'NFR SFF - Partner 3'!K12+'NFR SFF - Partner 4'!K12+'NFR SFF - Partner 5'!K12+'NFR SFF - Partner 6'!K12+'NFR SFF - Partner 7'!K12+'NFR SFF - Partner 8'!K12+'NFR SFF - Partner 9'!K12+'NFR SFF - Partner 10'!K12</f>
        <v>0</v>
      </c>
      <c r="L12" s="501">
        <f>'NFR-budsjett-SFF'!L12+'NFR SFF - Partner 1'!L12+'NFR SFF - Partner 2'!L12+'NFR SFF - Partner 3'!L12+'NFR SFF - Partner 4'!L12+'NFR SFF - Partner 5'!L12+'NFR SFF - Partner 6'!L12+'NFR SFF - Partner 7'!L12+'NFR SFF - Partner 8'!L12+'NFR SFF - Partner 9'!L12+'NFR SFF - Partner 10'!L12</f>
        <v>0</v>
      </c>
      <c r="M12" s="501">
        <f>'NFR-budsjett-SFF'!M12+'NFR SFF - Partner 1'!M12+'NFR SFF - Partner 2'!M12+'NFR SFF - Partner 3'!M12+'NFR SFF - Partner 4'!M12+'NFR SFF - Partner 5'!M12+'NFR SFF - Partner 6'!M12+'NFR SFF - Partner 7'!M12+'NFR SFF - Partner 8'!M12+'NFR SFF - Partner 9'!M12+'NFR SFF - Partner 10'!M12</f>
        <v>0</v>
      </c>
      <c r="N12" s="501">
        <f>'NFR-budsjett-SFF'!N12+'NFR SFF - Partner 1'!N12+'NFR SFF - Partner 2'!N12+'NFR SFF - Partner 3'!N12+'NFR SFF - Partner 4'!N12+'NFR SFF - Partner 5'!N12+'NFR SFF - Partner 6'!N12+'NFR SFF - Partner 7'!N12+'NFR SFF - Partner 8'!N12+'NFR SFF - Partner 9'!N12+'NFR SFF - Partner 10'!N12</f>
        <v>0</v>
      </c>
      <c r="O12" s="501">
        <f>'NFR-budsjett-SFF'!O12+'NFR SFF - Partner 1'!O12+'NFR SFF - Partner 2'!O12+'NFR SFF - Partner 3'!O12+'NFR SFF - Partner 4'!O12+'NFR SFF - Partner 5'!O12+'NFR SFF - Partner 6'!O12+'NFR SFF - Partner 7'!O12+'NFR SFF - Partner 8'!O12+'NFR SFF - Partner 9'!O12+'NFR SFF - Partner 10'!O12</f>
        <v>0</v>
      </c>
      <c r="P12" s="503">
        <f t="shared" ref="P12:P15" si="6">SUM(C12:O12)</f>
        <v>0</v>
      </c>
      <c r="Q12" s="501">
        <f t="shared" si="5"/>
        <v>0</v>
      </c>
      <c r="R12" s="113"/>
      <c r="S12" s="447" t="s">
        <v>446</v>
      </c>
      <c r="T12" s="447"/>
      <c r="U12" s="447"/>
      <c r="V12" s="447"/>
      <c r="W12" s="447"/>
      <c r="X12" s="447"/>
      <c r="Y12" s="447"/>
      <c r="Z12" s="447"/>
      <c r="AA12" s="447"/>
    </row>
    <row r="13" spans="2:27" x14ac:dyDescent="0.2">
      <c r="B13" s="432" t="s">
        <v>447</v>
      </c>
      <c r="C13" s="501" t="e">
        <f>'NFR-budsjett-SFF'!C13+'NFR SFF - Partner 1'!C13+'NFR SFF - Partner 2'!C13+'NFR SFF - Partner 3'!C13+'NFR SFF - Partner 4'!C13+'NFR SFF - Partner 5'!C13+'NFR SFF - Partner 6'!C13+'NFR SFF - Partner 7'!C13+'NFR SFF - Partner 8'!C13+'NFR SFF - Partner 9'!C13+'NFR SFF - Partner 10'!C13</f>
        <v>#REF!</v>
      </c>
      <c r="D13" s="501" t="e">
        <f>'NFR-budsjett-SFF'!D13+'NFR SFF - Partner 1'!D13+'NFR SFF - Partner 2'!D13+'NFR SFF - Partner 3'!D13+'NFR SFF - Partner 4'!D13+'NFR SFF - Partner 5'!D13+'NFR SFF - Partner 6'!D13+'NFR SFF - Partner 7'!D13+'NFR SFF - Partner 8'!D13+'NFR SFF - Partner 9'!D13+'NFR SFF - Partner 10'!D13</f>
        <v>#REF!</v>
      </c>
      <c r="E13" s="501" t="e">
        <f>'NFR-budsjett-SFF'!E13+'NFR SFF - Partner 1'!E13+'NFR SFF - Partner 2'!E13+'NFR SFF - Partner 3'!E13+'NFR SFF - Partner 4'!E13+'NFR SFF - Partner 5'!E13+'NFR SFF - Partner 6'!E13+'NFR SFF - Partner 7'!E13+'NFR SFF - Partner 8'!E13+'NFR SFF - Partner 9'!E13+'NFR SFF - Partner 10'!E13</f>
        <v>#REF!</v>
      </c>
      <c r="F13" s="501" t="e">
        <f>'NFR-budsjett-SFF'!F13+'NFR SFF - Partner 1'!F13+'NFR SFF - Partner 2'!F13+'NFR SFF - Partner 3'!F13+'NFR SFF - Partner 4'!F13+'NFR SFF - Partner 5'!F13+'NFR SFF - Partner 6'!F13+'NFR SFF - Partner 7'!F13+'NFR SFF - Partner 8'!F13+'NFR SFF - Partner 9'!F13+'NFR SFF - Partner 10'!F13</f>
        <v>#REF!</v>
      </c>
      <c r="G13" s="501" t="e">
        <f>'NFR-budsjett-SFF'!G13+'NFR SFF - Partner 1'!G13+'NFR SFF - Partner 2'!G13+'NFR SFF - Partner 3'!G13+'NFR SFF - Partner 4'!G13+'NFR SFF - Partner 5'!G13+'NFR SFF - Partner 6'!G13+'NFR SFF - Partner 7'!G13+'NFR SFF - Partner 8'!G13+'NFR SFF - Partner 9'!G13+'NFR SFF - Partner 10'!G13</f>
        <v>#REF!</v>
      </c>
      <c r="H13" s="501" t="e">
        <f>'NFR-budsjett-SFF'!H13+'NFR SFF - Partner 1'!H13+'NFR SFF - Partner 2'!H13+'NFR SFF - Partner 3'!H13+'NFR SFF - Partner 4'!H13+'NFR SFF - Partner 5'!H13+'NFR SFF - Partner 6'!H13+'NFR SFF - Partner 7'!H13+'NFR SFF - Partner 8'!H13+'NFR SFF - Partner 9'!H13+'NFR SFF - Partner 10'!H13</f>
        <v>#REF!</v>
      </c>
      <c r="I13" s="501" t="e">
        <f>'NFR-budsjett-SFF'!I13+'NFR SFF - Partner 1'!I13+'NFR SFF - Partner 2'!I13+'NFR SFF - Partner 3'!I13+'NFR SFF - Partner 4'!I13+'NFR SFF - Partner 5'!I13+'NFR SFF - Partner 6'!I13+'NFR SFF - Partner 7'!I13+'NFR SFF - Partner 8'!I13+'NFR SFF - Partner 9'!I13+'NFR SFF - Partner 10'!I13</f>
        <v>#REF!</v>
      </c>
      <c r="J13" s="501" t="e">
        <f>'NFR-budsjett-SFF'!J13+'NFR SFF - Partner 1'!J13+'NFR SFF - Partner 2'!J13+'NFR SFF - Partner 3'!J13+'NFR SFF - Partner 4'!J13+'NFR SFF - Partner 5'!J13+'NFR SFF - Partner 6'!J13+'NFR SFF - Partner 7'!J13+'NFR SFF - Partner 8'!J13+'NFR SFF - Partner 9'!J13+'NFR SFF - Partner 10'!J13</f>
        <v>#REF!</v>
      </c>
      <c r="K13" s="501" t="e">
        <f>'NFR-budsjett-SFF'!K13+'NFR SFF - Partner 1'!K13+'NFR SFF - Partner 2'!K13+'NFR SFF - Partner 3'!K13+'NFR SFF - Partner 4'!K13+'NFR SFF - Partner 5'!K13+'NFR SFF - Partner 6'!K13+'NFR SFF - Partner 7'!K13+'NFR SFF - Partner 8'!K13+'NFR SFF - Partner 9'!K13+'NFR SFF - Partner 10'!K13</f>
        <v>#REF!</v>
      </c>
      <c r="L13" s="501" t="e">
        <f>'NFR-budsjett-SFF'!L13+'NFR SFF - Partner 1'!L13+'NFR SFF - Partner 2'!L13+'NFR SFF - Partner 3'!L13+'NFR SFF - Partner 4'!L13+'NFR SFF - Partner 5'!L13+'NFR SFF - Partner 6'!L13+'NFR SFF - Partner 7'!L13+'NFR SFF - Partner 8'!L13+'NFR SFF - Partner 9'!L13+'NFR SFF - Partner 10'!L13</f>
        <v>#REF!</v>
      </c>
      <c r="M13" s="501" t="e">
        <f>'NFR-budsjett-SFF'!M13+'NFR SFF - Partner 1'!M13+'NFR SFF - Partner 2'!M13+'NFR SFF - Partner 3'!M13+'NFR SFF - Partner 4'!M13+'NFR SFF - Partner 5'!M13+'NFR SFF - Partner 6'!M13+'NFR SFF - Partner 7'!M13+'NFR SFF - Partner 8'!M13+'NFR SFF - Partner 9'!M13+'NFR SFF - Partner 10'!M13</f>
        <v>#REF!</v>
      </c>
      <c r="N13" s="501" t="e">
        <f>'NFR-budsjett-SFF'!N13+'NFR SFF - Partner 1'!N13+'NFR SFF - Partner 2'!N13+'NFR SFF - Partner 3'!N13+'NFR SFF - Partner 4'!N13+'NFR SFF - Partner 5'!N13+'NFR SFF - Partner 6'!N13+'NFR SFF - Partner 7'!N13+'NFR SFF - Partner 8'!N13+'NFR SFF - Partner 9'!N13+'NFR SFF - Partner 10'!N13</f>
        <v>#REF!</v>
      </c>
      <c r="O13" s="501" t="e">
        <f>'NFR-budsjett-SFF'!O13+'NFR SFF - Partner 1'!O13+'NFR SFF - Partner 2'!O13+'NFR SFF - Partner 3'!O13+'NFR SFF - Partner 4'!O13+'NFR SFF - Partner 5'!O13+'NFR SFF - Partner 6'!O13+'NFR SFF - Partner 7'!O13+'NFR SFF - Partner 8'!O13+'NFR SFF - Partner 9'!O13+'NFR SFF - Partner 10'!O13</f>
        <v>#REF!</v>
      </c>
      <c r="P13" s="503" t="e">
        <f t="shared" si="6"/>
        <v>#REF!</v>
      </c>
      <c r="Q13" s="501" t="e">
        <f t="shared" si="5"/>
        <v>#REF!</v>
      </c>
      <c r="R13" s="113"/>
      <c r="S13" s="113"/>
      <c r="T13" s="113"/>
      <c r="U13" s="113"/>
      <c r="V13" s="113"/>
      <c r="W13" s="113"/>
      <c r="X13" s="113"/>
      <c r="Y13" s="113"/>
      <c r="Z13" s="113"/>
      <c r="AA13" s="113"/>
    </row>
    <row r="14" spans="2:27" x14ac:dyDescent="0.2">
      <c r="B14" s="432" t="s">
        <v>448</v>
      </c>
      <c r="C14" s="501">
        <f>'NFR-budsjett-SFF'!C14+'NFR SFF - Partner 1'!C14+'NFR SFF - Partner 2'!C14+'NFR SFF - Partner 3'!C14+'NFR SFF - Partner 4'!C14+'NFR SFF - Partner 5'!C14+'NFR SFF - Partner 6'!C14+'NFR SFF - Partner 7'!C14+'NFR SFF - Partner 8'!C14+'NFR SFF - Partner 9'!C14+'NFR SFF - Partner 10'!C14</f>
        <v>0</v>
      </c>
      <c r="D14" s="501">
        <f>'NFR-budsjett-SFF'!D14+'NFR SFF - Partner 1'!D14+'NFR SFF - Partner 2'!D14+'NFR SFF - Partner 3'!D14+'NFR SFF - Partner 4'!D14+'NFR SFF - Partner 5'!D14+'NFR SFF - Partner 6'!D14+'NFR SFF - Partner 7'!D14+'NFR SFF - Partner 8'!D14+'NFR SFF - Partner 9'!D14+'NFR SFF - Partner 10'!D14</f>
        <v>0</v>
      </c>
      <c r="E14" s="501">
        <f>'NFR-budsjett-SFF'!E14+'NFR SFF - Partner 1'!E14+'NFR SFF - Partner 2'!E14+'NFR SFF - Partner 3'!E14+'NFR SFF - Partner 4'!E14+'NFR SFF - Partner 5'!E14+'NFR SFF - Partner 6'!E14+'NFR SFF - Partner 7'!E14+'NFR SFF - Partner 8'!E14+'NFR SFF - Partner 9'!E14+'NFR SFF - Partner 10'!E14</f>
        <v>0</v>
      </c>
      <c r="F14" s="501">
        <f>'NFR-budsjett-SFF'!F14+'NFR SFF - Partner 1'!F14+'NFR SFF - Partner 2'!F14+'NFR SFF - Partner 3'!F14+'NFR SFF - Partner 4'!F14+'NFR SFF - Partner 5'!F14+'NFR SFF - Partner 6'!F14+'NFR SFF - Partner 7'!F14+'NFR SFF - Partner 8'!F14+'NFR SFF - Partner 9'!F14+'NFR SFF - Partner 10'!F14</f>
        <v>0</v>
      </c>
      <c r="G14" s="501">
        <f>'NFR-budsjett-SFF'!G14+'NFR SFF - Partner 1'!G14+'NFR SFF - Partner 2'!G14+'NFR SFF - Partner 3'!G14+'NFR SFF - Partner 4'!G14+'NFR SFF - Partner 5'!G14+'NFR SFF - Partner 6'!G14+'NFR SFF - Partner 7'!G14+'NFR SFF - Partner 8'!G14+'NFR SFF - Partner 9'!G14+'NFR SFF - Partner 10'!G14</f>
        <v>0</v>
      </c>
      <c r="H14" s="501">
        <f>'NFR-budsjett-SFF'!H14+'NFR SFF - Partner 1'!H14+'NFR SFF - Partner 2'!H14+'NFR SFF - Partner 3'!H14+'NFR SFF - Partner 4'!H14+'NFR SFF - Partner 5'!H14+'NFR SFF - Partner 6'!H14+'NFR SFF - Partner 7'!H14+'NFR SFF - Partner 8'!H14+'NFR SFF - Partner 9'!H14+'NFR SFF - Partner 10'!H14</f>
        <v>0</v>
      </c>
      <c r="I14" s="501">
        <f>'NFR-budsjett-SFF'!I14+'NFR SFF - Partner 1'!I14+'NFR SFF - Partner 2'!I14+'NFR SFF - Partner 3'!I14+'NFR SFF - Partner 4'!I14+'NFR SFF - Partner 5'!I14+'NFR SFF - Partner 6'!I14+'NFR SFF - Partner 7'!I14+'NFR SFF - Partner 8'!I14+'NFR SFF - Partner 9'!I14+'NFR SFF - Partner 10'!I14</f>
        <v>0</v>
      </c>
      <c r="J14" s="501">
        <f>'NFR-budsjett-SFF'!J14+'NFR SFF - Partner 1'!J14+'NFR SFF - Partner 2'!J14+'NFR SFF - Partner 3'!J14+'NFR SFF - Partner 4'!J14+'NFR SFF - Partner 5'!J14+'NFR SFF - Partner 6'!J14+'NFR SFF - Partner 7'!J14+'NFR SFF - Partner 8'!J14+'NFR SFF - Partner 9'!J14+'NFR SFF - Partner 10'!J14</f>
        <v>0</v>
      </c>
      <c r="K14" s="501">
        <f>'NFR-budsjett-SFF'!K14+'NFR SFF - Partner 1'!K14+'NFR SFF - Partner 2'!K14+'NFR SFF - Partner 3'!K14+'NFR SFF - Partner 4'!K14+'NFR SFF - Partner 5'!K14+'NFR SFF - Partner 6'!K14+'NFR SFF - Partner 7'!K14+'NFR SFF - Partner 8'!K14+'NFR SFF - Partner 9'!K14+'NFR SFF - Partner 10'!K14</f>
        <v>0</v>
      </c>
      <c r="L14" s="501">
        <f>'NFR-budsjett-SFF'!L14+'NFR SFF - Partner 1'!L14+'NFR SFF - Partner 2'!L14+'NFR SFF - Partner 3'!L14+'NFR SFF - Partner 4'!L14+'NFR SFF - Partner 5'!L14+'NFR SFF - Partner 6'!L14+'NFR SFF - Partner 7'!L14+'NFR SFF - Partner 8'!L14+'NFR SFF - Partner 9'!L14+'NFR SFF - Partner 10'!L14</f>
        <v>0</v>
      </c>
      <c r="M14" s="501">
        <f>'NFR-budsjett-SFF'!M14+'NFR SFF - Partner 1'!M14+'NFR SFF - Partner 2'!M14+'NFR SFF - Partner 3'!M14+'NFR SFF - Partner 4'!M14+'NFR SFF - Partner 5'!M14+'NFR SFF - Partner 6'!M14+'NFR SFF - Partner 7'!M14+'NFR SFF - Partner 8'!M14+'NFR SFF - Partner 9'!M14+'NFR SFF - Partner 10'!M14</f>
        <v>0</v>
      </c>
      <c r="N14" s="501">
        <f>'NFR-budsjett-SFF'!N14+'NFR SFF - Partner 1'!N14+'NFR SFF - Partner 2'!N14+'NFR SFF - Partner 3'!N14+'NFR SFF - Partner 4'!N14+'NFR SFF - Partner 5'!N14+'NFR SFF - Partner 6'!N14+'NFR SFF - Partner 7'!N14+'NFR SFF - Partner 8'!N14+'NFR SFF - Partner 9'!N14+'NFR SFF - Partner 10'!N14</f>
        <v>0</v>
      </c>
      <c r="O14" s="501">
        <f>'NFR-budsjett-SFF'!O14+'NFR SFF - Partner 1'!O14+'NFR SFF - Partner 2'!O14+'NFR SFF - Partner 3'!O14+'NFR SFF - Partner 4'!O14+'NFR SFF - Partner 5'!O14+'NFR SFF - Partner 6'!O14+'NFR SFF - Partner 7'!O14+'NFR SFF - Partner 8'!O14+'NFR SFF - Partner 9'!O14+'NFR SFF - Partner 10'!O14</f>
        <v>0</v>
      </c>
      <c r="P14" s="503">
        <f t="shared" si="6"/>
        <v>0</v>
      </c>
      <c r="Q14" s="501">
        <f t="shared" si="5"/>
        <v>0</v>
      </c>
      <c r="R14" s="113"/>
      <c r="S14" s="113"/>
      <c r="T14" s="113"/>
      <c r="U14" s="113"/>
      <c r="V14" s="113"/>
      <c r="W14" s="113"/>
      <c r="X14" s="113"/>
      <c r="Y14" s="113"/>
      <c r="Z14" s="113"/>
      <c r="AA14" s="113"/>
    </row>
    <row r="15" spans="2:27" x14ac:dyDescent="0.2">
      <c r="B15" s="432" t="s">
        <v>386</v>
      </c>
      <c r="C15" s="501">
        <f>'NFR-budsjett-SFF'!C15+'NFR SFF - Partner 1'!C15+'NFR SFF - Partner 2'!C15+'NFR SFF - Partner 3'!C15+'NFR SFF - Partner 4'!C15+'NFR SFF - Partner 5'!C15+'NFR SFF - Partner 6'!C15+'NFR SFF - Partner 7'!C15+'NFR SFF - Partner 8'!C15+'NFR SFF - Partner 9'!C15+'NFR SFF - Partner 10'!C15</f>
        <v>0</v>
      </c>
      <c r="D15" s="501">
        <f>'NFR-budsjett-SFF'!D15+'NFR SFF - Partner 1'!D15+'NFR SFF - Partner 2'!D15+'NFR SFF - Partner 3'!D15+'NFR SFF - Partner 4'!D15+'NFR SFF - Partner 5'!D15+'NFR SFF - Partner 6'!D15+'NFR SFF - Partner 7'!D15+'NFR SFF - Partner 8'!D15+'NFR SFF - Partner 9'!D15+'NFR SFF - Partner 10'!D15</f>
        <v>0</v>
      </c>
      <c r="E15" s="501">
        <f>'NFR-budsjett-SFF'!E15+'NFR SFF - Partner 1'!E15+'NFR SFF - Partner 2'!E15+'NFR SFF - Partner 3'!E15+'NFR SFF - Partner 4'!E15+'NFR SFF - Partner 5'!E15+'NFR SFF - Partner 6'!E15+'NFR SFF - Partner 7'!E15+'NFR SFF - Partner 8'!E15+'NFR SFF - Partner 9'!E15+'NFR SFF - Partner 10'!E15</f>
        <v>0</v>
      </c>
      <c r="F15" s="501">
        <f>'NFR-budsjett-SFF'!F15+'NFR SFF - Partner 1'!F15+'NFR SFF - Partner 2'!F15+'NFR SFF - Partner 3'!F15+'NFR SFF - Partner 4'!F15+'NFR SFF - Partner 5'!F15+'NFR SFF - Partner 6'!F15+'NFR SFF - Partner 7'!F15+'NFR SFF - Partner 8'!F15+'NFR SFF - Partner 9'!F15+'NFR SFF - Partner 10'!F15</f>
        <v>0</v>
      </c>
      <c r="G15" s="501">
        <f>'NFR-budsjett-SFF'!G15+'NFR SFF - Partner 1'!G15+'NFR SFF - Partner 2'!G15+'NFR SFF - Partner 3'!G15+'NFR SFF - Partner 4'!G15+'NFR SFF - Partner 5'!G15+'NFR SFF - Partner 6'!G15+'NFR SFF - Partner 7'!G15+'NFR SFF - Partner 8'!G15+'NFR SFF - Partner 9'!G15+'NFR SFF - Partner 10'!G15</f>
        <v>0</v>
      </c>
      <c r="H15" s="501">
        <f>'NFR-budsjett-SFF'!H15+'NFR SFF - Partner 1'!H15+'NFR SFF - Partner 2'!H15+'NFR SFF - Partner 3'!H15+'NFR SFF - Partner 4'!H15+'NFR SFF - Partner 5'!H15+'NFR SFF - Partner 6'!H15+'NFR SFF - Partner 7'!H15+'NFR SFF - Partner 8'!H15+'NFR SFF - Partner 9'!H15+'NFR SFF - Partner 10'!H15</f>
        <v>0</v>
      </c>
      <c r="I15" s="501">
        <f>'NFR-budsjett-SFF'!I15+'NFR SFF - Partner 1'!I15+'NFR SFF - Partner 2'!I15+'NFR SFF - Partner 3'!I15+'NFR SFF - Partner 4'!I15+'NFR SFF - Partner 5'!I15+'NFR SFF - Partner 6'!I15+'NFR SFF - Partner 7'!I15+'NFR SFF - Partner 8'!I15+'NFR SFF - Partner 9'!I15+'NFR SFF - Partner 10'!I15</f>
        <v>0</v>
      </c>
      <c r="J15" s="501">
        <f>'NFR-budsjett-SFF'!J15+'NFR SFF - Partner 1'!J15+'NFR SFF - Partner 2'!J15+'NFR SFF - Partner 3'!J15+'NFR SFF - Partner 4'!J15+'NFR SFF - Partner 5'!J15+'NFR SFF - Partner 6'!J15+'NFR SFF - Partner 7'!J15+'NFR SFF - Partner 8'!J15+'NFR SFF - Partner 9'!J15+'NFR SFF - Partner 10'!J15</f>
        <v>0</v>
      </c>
      <c r="K15" s="501">
        <f>'NFR-budsjett-SFF'!K15+'NFR SFF - Partner 1'!K15+'NFR SFF - Partner 2'!K15+'NFR SFF - Partner 3'!K15+'NFR SFF - Partner 4'!K15+'NFR SFF - Partner 5'!K15+'NFR SFF - Partner 6'!K15+'NFR SFF - Partner 7'!K15+'NFR SFF - Partner 8'!K15+'NFR SFF - Partner 9'!K15+'NFR SFF - Partner 10'!K15</f>
        <v>0</v>
      </c>
      <c r="L15" s="501">
        <f>'NFR-budsjett-SFF'!L15+'NFR SFF - Partner 1'!L15+'NFR SFF - Partner 2'!L15+'NFR SFF - Partner 3'!L15+'NFR SFF - Partner 4'!L15+'NFR SFF - Partner 5'!L15+'NFR SFF - Partner 6'!L15+'NFR SFF - Partner 7'!L15+'NFR SFF - Partner 8'!L15+'NFR SFF - Partner 9'!L15+'NFR SFF - Partner 10'!L15</f>
        <v>0</v>
      </c>
      <c r="M15" s="501">
        <f>'NFR-budsjett-SFF'!M15+'NFR SFF - Partner 1'!M15+'NFR SFF - Partner 2'!M15+'NFR SFF - Partner 3'!M15+'NFR SFF - Partner 4'!M15+'NFR SFF - Partner 5'!M15+'NFR SFF - Partner 6'!M15+'NFR SFF - Partner 7'!M15+'NFR SFF - Partner 8'!M15+'NFR SFF - Partner 9'!M15+'NFR SFF - Partner 10'!M15</f>
        <v>0</v>
      </c>
      <c r="N15" s="501">
        <f>'NFR-budsjett-SFF'!N15+'NFR SFF - Partner 1'!N15+'NFR SFF - Partner 2'!N15+'NFR SFF - Partner 3'!N15+'NFR SFF - Partner 4'!N15+'NFR SFF - Partner 5'!N15+'NFR SFF - Partner 6'!N15+'NFR SFF - Partner 7'!N15+'NFR SFF - Partner 8'!N15+'NFR SFF - Partner 9'!N15+'NFR SFF - Partner 10'!N15</f>
        <v>0</v>
      </c>
      <c r="O15" s="501">
        <f>'NFR-budsjett-SFF'!O15+'NFR SFF - Partner 1'!O15+'NFR SFF - Partner 2'!O15+'NFR SFF - Partner 3'!O15+'NFR SFF - Partner 4'!O15+'NFR SFF - Partner 5'!O15+'NFR SFF - Partner 6'!O15+'NFR SFF - Partner 7'!O15+'NFR SFF - Partner 8'!O15+'NFR SFF - Partner 9'!O15+'NFR SFF - Partner 10'!O15</f>
        <v>0</v>
      </c>
      <c r="P15" s="503">
        <f t="shared" si="6"/>
        <v>0</v>
      </c>
      <c r="Q15" s="501">
        <f t="shared" si="5"/>
        <v>0</v>
      </c>
      <c r="R15" s="113"/>
      <c r="S15" s="113"/>
      <c r="T15" s="113"/>
      <c r="U15" s="113"/>
      <c r="V15" s="113"/>
      <c r="W15" s="113"/>
      <c r="X15" s="113"/>
      <c r="Y15" s="113"/>
      <c r="Z15" s="113"/>
      <c r="AA15" s="113"/>
    </row>
    <row r="16" spans="2:27" x14ac:dyDescent="0.2">
      <c r="B16" s="437" t="s">
        <v>380</v>
      </c>
      <c r="C16" s="502" t="e">
        <f>SUM(C11:C15)</f>
        <v>#REF!</v>
      </c>
      <c r="D16" s="502" t="e">
        <f t="shared" ref="D16:Q16" si="7">SUM(D11:D15)</f>
        <v>#REF!</v>
      </c>
      <c r="E16" s="502" t="e">
        <f t="shared" si="7"/>
        <v>#REF!</v>
      </c>
      <c r="F16" s="502" t="e">
        <f t="shared" si="7"/>
        <v>#REF!</v>
      </c>
      <c r="G16" s="502" t="e">
        <f t="shared" si="7"/>
        <v>#REF!</v>
      </c>
      <c r="H16" s="502" t="e">
        <f t="shared" si="7"/>
        <v>#REF!</v>
      </c>
      <c r="I16" s="502" t="e">
        <f t="shared" si="7"/>
        <v>#REF!</v>
      </c>
      <c r="J16" s="502" t="e">
        <f t="shared" si="7"/>
        <v>#REF!</v>
      </c>
      <c r="K16" s="502" t="e">
        <f t="shared" si="7"/>
        <v>#REF!</v>
      </c>
      <c r="L16" s="502" t="e">
        <f t="shared" si="7"/>
        <v>#REF!</v>
      </c>
      <c r="M16" s="502" t="e">
        <f t="shared" si="7"/>
        <v>#REF!</v>
      </c>
      <c r="N16" s="502" t="e">
        <f t="shared" si="7"/>
        <v>#REF!</v>
      </c>
      <c r="O16" s="502" t="e">
        <f t="shared" si="7"/>
        <v>#REF!</v>
      </c>
      <c r="P16" s="502" t="e">
        <f t="shared" si="7"/>
        <v>#REF!</v>
      </c>
      <c r="Q16" s="502" t="e">
        <f t="shared" si="7"/>
        <v>#REF!</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387</v>
      </c>
      <c r="C18" s="453">
        <f>C3</f>
        <v>2025</v>
      </c>
      <c r="D18" s="453">
        <f t="shared" ref="D18:O18" si="8">D3</f>
        <v>2026</v>
      </c>
      <c r="E18" s="453">
        <f t="shared" si="8"/>
        <v>2027</v>
      </c>
      <c r="F18" s="453">
        <f t="shared" si="8"/>
        <v>2028</v>
      </c>
      <c r="G18" s="453">
        <f t="shared" si="8"/>
        <v>2029</v>
      </c>
      <c r="H18" s="453">
        <f t="shared" si="8"/>
        <v>2030</v>
      </c>
      <c r="I18" s="453">
        <f t="shared" si="8"/>
        <v>2031</v>
      </c>
      <c r="J18" s="453">
        <f t="shared" si="8"/>
        <v>2032</v>
      </c>
      <c r="K18" s="453">
        <f t="shared" si="8"/>
        <v>2033</v>
      </c>
      <c r="L18" s="453">
        <f t="shared" si="8"/>
        <v>2034</v>
      </c>
      <c r="M18" s="453">
        <f t="shared" si="8"/>
        <v>2035</v>
      </c>
      <c r="N18" s="453">
        <f t="shared" si="8"/>
        <v>2036</v>
      </c>
      <c r="O18" s="453">
        <f t="shared" si="8"/>
        <v>2037</v>
      </c>
      <c r="P18" s="433" t="s">
        <v>126</v>
      </c>
      <c r="Q18" s="442" t="s">
        <v>432</v>
      </c>
      <c r="R18" s="113"/>
      <c r="S18" s="113"/>
      <c r="T18" s="113"/>
      <c r="U18" s="113"/>
      <c r="V18" s="113"/>
      <c r="W18" s="113"/>
      <c r="X18" s="113"/>
      <c r="Y18" s="113"/>
      <c r="Z18" s="113"/>
      <c r="AA18" s="113"/>
    </row>
    <row r="19" spans="2:27" x14ac:dyDescent="0.2">
      <c r="B19" s="432" t="s">
        <v>449</v>
      </c>
      <c r="C19" s="501" t="e">
        <f>'NFR-budsjett-SFF'!C19+'NFR SFF - Partner 1'!C19+'NFR SFF - Partner 2'!C19+'NFR SFF - Partner 3'!C19+'NFR SFF - Partner 4'!C19+'NFR SFF - Partner 5'!C19+'NFR SFF - Partner 6'!C19+'NFR SFF - Partner 7'!C19+'NFR SFF - Partner 8'!C19+'NFR SFF - Partner 9'!C19+'NFR SFF - Partner 10'!C19</f>
        <v>#REF!</v>
      </c>
      <c r="D19" s="501" t="e">
        <f>'NFR-budsjett-SFF'!D19+'NFR SFF - Partner 1'!D19+'NFR SFF - Partner 2'!D19+'NFR SFF - Partner 3'!D19+'NFR SFF - Partner 4'!D19+'NFR SFF - Partner 5'!D19+'NFR SFF - Partner 6'!D19+'NFR SFF - Partner 7'!D19+'NFR SFF - Partner 8'!D19+'NFR SFF - Partner 9'!D19+'NFR SFF - Partner 10'!D19</f>
        <v>#REF!</v>
      </c>
      <c r="E19" s="501" t="e">
        <f>'NFR-budsjett-SFF'!E19+'NFR SFF - Partner 1'!E19+'NFR SFF - Partner 2'!E19+'NFR SFF - Partner 3'!E19+'NFR SFF - Partner 4'!E19+'NFR SFF - Partner 5'!E19+'NFR SFF - Partner 6'!E19+'NFR SFF - Partner 7'!E19+'NFR SFF - Partner 8'!E19+'NFR SFF - Partner 9'!E19+'NFR SFF - Partner 10'!E19</f>
        <v>#REF!</v>
      </c>
      <c r="F19" s="501" t="e">
        <f>'NFR-budsjett-SFF'!F19+'NFR SFF - Partner 1'!F19+'NFR SFF - Partner 2'!F19+'NFR SFF - Partner 3'!F19+'NFR SFF - Partner 4'!F19+'NFR SFF - Partner 5'!F19+'NFR SFF - Partner 6'!F19+'NFR SFF - Partner 7'!F19+'NFR SFF - Partner 8'!F19+'NFR SFF - Partner 9'!F19+'NFR SFF - Partner 10'!F19</f>
        <v>#REF!</v>
      </c>
      <c r="G19" s="501" t="e">
        <f>'NFR-budsjett-SFF'!G19+'NFR SFF - Partner 1'!G19+'NFR SFF - Partner 2'!G19+'NFR SFF - Partner 3'!G19+'NFR SFF - Partner 4'!G19+'NFR SFF - Partner 5'!G19+'NFR SFF - Partner 6'!G19+'NFR SFF - Partner 7'!G19+'NFR SFF - Partner 8'!G19+'NFR SFF - Partner 9'!G19+'NFR SFF - Partner 10'!G19</f>
        <v>#REF!</v>
      </c>
      <c r="H19" s="501" t="e">
        <f>'NFR-budsjett-SFF'!H19+'NFR SFF - Partner 1'!H19+'NFR SFF - Partner 2'!H19+'NFR SFF - Partner 3'!H19+'NFR SFF - Partner 4'!H19+'NFR SFF - Partner 5'!H19+'NFR SFF - Partner 6'!H19+'NFR SFF - Partner 7'!H19+'NFR SFF - Partner 8'!H19+'NFR SFF - Partner 9'!H19+'NFR SFF - Partner 10'!H19</f>
        <v>#REF!</v>
      </c>
      <c r="I19" s="501" t="e">
        <f>'NFR-budsjett-SFF'!I19+'NFR SFF - Partner 1'!I19+'NFR SFF - Partner 2'!I19+'NFR SFF - Partner 3'!I19+'NFR SFF - Partner 4'!I19+'NFR SFF - Partner 5'!I19+'NFR SFF - Partner 6'!I19+'NFR SFF - Partner 7'!I19+'NFR SFF - Partner 8'!I19+'NFR SFF - Partner 9'!I19+'NFR SFF - Partner 10'!I19</f>
        <v>#REF!</v>
      </c>
      <c r="J19" s="501" t="e">
        <f>'NFR-budsjett-SFF'!J19+'NFR SFF - Partner 1'!J19+'NFR SFF - Partner 2'!J19+'NFR SFF - Partner 3'!J19+'NFR SFF - Partner 4'!J19+'NFR SFF - Partner 5'!J19+'NFR SFF - Partner 6'!J19+'NFR SFF - Partner 7'!J19+'NFR SFF - Partner 8'!J19+'NFR SFF - Partner 9'!J19+'NFR SFF - Partner 10'!J19</f>
        <v>#REF!</v>
      </c>
      <c r="K19" s="501" t="e">
        <f>'NFR-budsjett-SFF'!K19+'NFR SFF - Partner 1'!K19+'NFR SFF - Partner 2'!K19+'NFR SFF - Partner 3'!K19+'NFR SFF - Partner 4'!K19+'NFR SFF - Partner 5'!K19+'NFR SFF - Partner 6'!K19+'NFR SFF - Partner 7'!K19+'NFR SFF - Partner 8'!K19+'NFR SFF - Partner 9'!K19+'NFR SFF - Partner 10'!K19</f>
        <v>#REF!</v>
      </c>
      <c r="L19" s="501" t="e">
        <f>'NFR-budsjett-SFF'!L19+'NFR SFF - Partner 1'!L19+'NFR SFF - Partner 2'!L19+'NFR SFF - Partner 3'!L19+'NFR SFF - Partner 4'!L19+'NFR SFF - Partner 5'!L19+'NFR SFF - Partner 6'!L19+'NFR SFF - Partner 7'!L19+'NFR SFF - Partner 8'!L19+'NFR SFF - Partner 9'!L19+'NFR SFF - Partner 10'!L19</f>
        <v>#REF!</v>
      </c>
      <c r="M19" s="501" t="e">
        <f>'NFR-budsjett-SFF'!M19+'NFR SFF - Partner 1'!M19+'NFR SFF - Partner 2'!M19+'NFR SFF - Partner 3'!M19+'NFR SFF - Partner 4'!M19+'NFR SFF - Partner 5'!M19+'NFR SFF - Partner 6'!M19+'NFR SFF - Partner 7'!M19+'NFR SFF - Partner 8'!M19+'NFR SFF - Partner 9'!M19+'NFR SFF - Partner 10'!M19</f>
        <v>#REF!</v>
      </c>
      <c r="N19" s="501" t="e">
        <f>'NFR-budsjett-SFF'!N19+'NFR SFF - Partner 1'!N19+'NFR SFF - Partner 2'!N19+'NFR SFF - Partner 3'!N19+'NFR SFF - Partner 4'!N19+'NFR SFF - Partner 5'!N19+'NFR SFF - Partner 6'!N19+'NFR SFF - Partner 7'!N19+'NFR SFF - Partner 8'!N19+'NFR SFF - Partner 9'!N19+'NFR SFF - Partner 10'!N19</f>
        <v>#REF!</v>
      </c>
      <c r="O19" s="501" t="e">
        <f>'NFR-budsjett-SFF'!O19+'NFR SFF - Partner 1'!O19+'NFR SFF - Partner 2'!O19+'NFR SFF - Partner 3'!O19+'NFR SFF - Partner 4'!O19+'NFR SFF - Partner 5'!O19+'NFR SFF - Partner 6'!O19+'NFR SFF - Partner 7'!O19+'NFR SFF - Partner 8'!O19+'NFR SFF - Partner 9'!O19+'NFR SFF - Partner 10'!O19</f>
        <v>#REF!</v>
      </c>
      <c r="P19" s="503" t="e">
        <f>SUM(C19:O19)</f>
        <v>#REF!</v>
      </c>
      <c r="Q19" s="501" t="e">
        <f t="shared" ref="Q19:Q23" si="9">SUM(K19:O19)</f>
        <v>#REF!</v>
      </c>
      <c r="R19" s="113"/>
      <c r="S19" s="446" t="s">
        <v>450</v>
      </c>
      <c r="T19" s="446"/>
      <c r="U19" s="446"/>
      <c r="V19" s="446"/>
      <c r="W19" s="446"/>
      <c r="X19" s="446"/>
      <c r="Y19" s="446"/>
      <c r="Z19" s="446"/>
      <c r="AA19" s="446"/>
    </row>
    <row r="20" spans="2:27" x14ac:dyDescent="0.2">
      <c r="B20" s="432" t="s">
        <v>451</v>
      </c>
      <c r="C20" s="501" t="e">
        <f>'NFR-budsjett-SFF'!C20+'NFR SFF - Partner 1'!C20+'NFR SFF - Partner 2'!C20+'NFR SFF - Partner 3'!C20+'NFR SFF - Partner 4'!C20+'NFR SFF - Partner 5'!C20+'NFR SFF - Partner 6'!C20+'NFR SFF - Partner 7'!C20+'NFR SFF - Partner 8'!C20+'NFR SFF - Partner 9'!C20+'NFR SFF - Partner 10'!C20</f>
        <v>#REF!</v>
      </c>
      <c r="D20" s="501" t="e">
        <f>'NFR-budsjett-SFF'!D20+'NFR SFF - Partner 1'!D20+'NFR SFF - Partner 2'!D20+'NFR SFF - Partner 3'!D20+'NFR SFF - Partner 4'!D20+'NFR SFF - Partner 5'!D20+'NFR SFF - Partner 6'!D20+'NFR SFF - Partner 7'!D20+'NFR SFF - Partner 8'!D20+'NFR SFF - Partner 9'!D20+'NFR SFF - Partner 10'!D20</f>
        <v>#REF!</v>
      </c>
      <c r="E20" s="501" t="e">
        <f>'NFR-budsjett-SFF'!E20+'NFR SFF - Partner 1'!E20+'NFR SFF - Partner 2'!E20+'NFR SFF - Partner 3'!E20+'NFR SFF - Partner 4'!E20+'NFR SFF - Partner 5'!E20+'NFR SFF - Partner 6'!E20+'NFR SFF - Partner 7'!E20+'NFR SFF - Partner 8'!E20+'NFR SFF - Partner 9'!E20+'NFR SFF - Partner 10'!E20</f>
        <v>#REF!</v>
      </c>
      <c r="F20" s="501" t="e">
        <f>'NFR-budsjett-SFF'!F20+'NFR SFF - Partner 1'!F20+'NFR SFF - Partner 2'!F20+'NFR SFF - Partner 3'!F20+'NFR SFF - Partner 4'!F20+'NFR SFF - Partner 5'!F20+'NFR SFF - Partner 6'!F20+'NFR SFF - Partner 7'!F20+'NFR SFF - Partner 8'!F20+'NFR SFF - Partner 9'!F20+'NFR SFF - Partner 10'!F20</f>
        <v>#REF!</v>
      </c>
      <c r="G20" s="501" t="e">
        <f>'NFR-budsjett-SFF'!G20+'NFR SFF - Partner 1'!G20+'NFR SFF - Partner 2'!G20+'NFR SFF - Partner 3'!G20+'NFR SFF - Partner 4'!G20+'NFR SFF - Partner 5'!G20+'NFR SFF - Partner 6'!G20+'NFR SFF - Partner 7'!G20+'NFR SFF - Partner 8'!G20+'NFR SFF - Partner 9'!G20+'NFR SFF - Partner 10'!G20</f>
        <v>#REF!</v>
      </c>
      <c r="H20" s="501" t="e">
        <f>'NFR-budsjett-SFF'!H20+'NFR SFF - Partner 1'!H20+'NFR SFF - Partner 2'!H20+'NFR SFF - Partner 3'!H20+'NFR SFF - Partner 4'!H20+'NFR SFF - Partner 5'!H20+'NFR SFF - Partner 6'!H20+'NFR SFF - Partner 7'!H20+'NFR SFF - Partner 8'!H20+'NFR SFF - Partner 9'!H20+'NFR SFF - Partner 10'!H20</f>
        <v>#REF!</v>
      </c>
      <c r="I20" s="501" t="e">
        <f>'NFR-budsjett-SFF'!I20+'NFR SFF - Partner 1'!I20+'NFR SFF - Partner 2'!I20+'NFR SFF - Partner 3'!I20+'NFR SFF - Partner 4'!I20+'NFR SFF - Partner 5'!I20+'NFR SFF - Partner 6'!I20+'NFR SFF - Partner 7'!I20+'NFR SFF - Partner 8'!I20+'NFR SFF - Partner 9'!I20+'NFR SFF - Partner 10'!I20</f>
        <v>#REF!</v>
      </c>
      <c r="J20" s="501" t="e">
        <f>'NFR-budsjett-SFF'!J20+'NFR SFF - Partner 1'!J20+'NFR SFF - Partner 2'!J20+'NFR SFF - Partner 3'!J20+'NFR SFF - Partner 4'!J20+'NFR SFF - Partner 5'!J20+'NFR SFF - Partner 6'!J20+'NFR SFF - Partner 7'!J20+'NFR SFF - Partner 8'!J20+'NFR SFF - Partner 9'!J20+'NFR SFF - Partner 10'!J20</f>
        <v>#REF!</v>
      </c>
      <c r="K20" s="501" t="e">
        <f>'NFR-budsjett-SFF'!K20+'NFR SFF - Partner 1'!K20+'NFR SFF - Partner 2'!K20+'NFR SFF - Partner 3'!K20+'NFR SFF - Partner 4'!K20+'NFR SFF - Partner 5'!K20+'NFR SFF - Partner 6'!K20+'NFR SFF - Partner 7'!K20+'NFR SFF - Partner 8'!K20+'NFR SFF - Partner 9'!K20+'NFR SFF - Partner 10'!K20</f>
        <v>#REF!</v>
      </c>
      <c r="L20" s="501" t="e">
        <f>'NFR-budsjett-SFF'!L20+'NFR SFF - Partner 1'!L20+'NFR SFF - Partner 2'!L20+'NFR SFF - Partner 3'!L20+'NFR SFF - Partner 4'!L20+'NFR SFF - Partner 5'!L20+'NFR SFF - Partner 6'!L20+'NFR SFF - Partner 7'!L20+'NFR SFF - Partner 8'!L20+'NFR SFF - Partner 9'!L20+'NFR SFF - Partner 10'!L20</f>
        <v>#REF!</v>
      </c>
      <c r="M20" s="501" t="e">
        <f>'NFR-budsjett-SFF'!M20+'NFR SFF - Partner 1'!M20+'NFR SFF - Partner 2'!M20+'NFR SFF - Partner 3'!M20+'NFR SFF - Partner 4'!M20+'NFR SFF - Partner 5'!M20+'NFR SFF - Partner 6'!M20+'NFR SFF - Partner 7'!M20+'NFR SFF - Partner 8'!M20+'NFR SFF - Partner 9'!M20+'NFR SFF - Partner 10'!M20</f>
        <v>#REF!</v>
      </c>
      <c r="N20" s="501" t="e">
        <f>'NFR-budsjett-SFF'!N20+'NFR SFF - Partner 1'!N20+'NFR SFF - Partner 2'!N20+'NFR SFF - Partner 3'!N20+'NFR SFF - Partner 4'!N20+'NFR SFF - Partner 5'!N20+'NFR SFF - Partner 6'!N20+'NFR SFF - Partner 7'!N20+'NFR SFF - Partner 8'!N20+'NFR SFF - Partner 9'!N20+'NFR SFF - Partner 10'!N20</f>
        <v>#REF!</v>
      </c>
      <c r="O20" s="501" t="e">
        <f>'NFR-budsjett-SFF'!O20+'NFR SFF - Partner 1'!O20+'NFR SFF - Partner 2'!O20+'NFR SFF - Partner 3'!O20+'NFR SFF - Partner 4'!O20+'NFR SFF - Partner 5'!O20+'NFR SFF - Partner 6'!O20+'NFR SFF - Partner 7'!O20+'NFR SFF - Partner 8'!O20+'NFR SFF - Partner 9'!O20+'NFR SFF - Partner 10'!O20</f>
        <v>#REF!</v>
      </c>
      <c r="P20" s="503" t="e">
        <f t="shared" ref="P20:P23" si="10">SUM(C20:O20)</f>
        <v>#REF!</v>
      </c>
      <c r="Q20" s="501" t="e">
        <f t="shared" si="9"/>
        <v>#REF!</v>
      </c>
      <c r="R20" s="113"/>
      <c r="S20" s="447" t="s">
        <v>452</v>
      </c>
      <c r="T20" s="447"/>
      <c r="U20" s="447"/>
      <c r="V20" s="447"/>
      <c r="W20" s="447"/>
      <c r="X20" s="447"/>
      <c r="Y20" s="447"/>
      <c r="Z20" s="447"/>
      <c r="AA20" s="447"/>
    </row>
    <row r="21" spans="2:27" x14ac:dyDescent="0.2">
      <c r="B21" s="432" t="s">
        <v>453</v>
      </c>
      <c r="C21" s="501" t="e">
        <f>'NFR-budsjett-SFF'!C21+'NFR SFF - Partner 1'!C21+'NFR SFF - Partner 2'!C21+'NFR SFF - Partner 3'!C21+'NFR SFF - Partner 4'!C21+'NFR SFF - Partner 5'!C21+'NFR SFF - Partner 6'!C21+'NFR SFF - Partner 7'!C21+'NFR SFF - Partner 8'!C21+'NFR SFF - Partner 9'!C21+'NFR SFF - Partner 10'!C21</f>
        <v>#REF!</v>
      </c>
      <c r="D21" s="501" t="e">
        <f>'NFR-budsjett-SFF'!D21+'NFR SFF - Partner 1'!D21+'NFR SFF - Partner 2'!D21+'NFR SFF - Partner 3'!D21+'NFR SFF - Partner 4'!D21+'NFR SFF - Partner 5'!D21+'NFR SFF - Partner 6'!D21+'NFR SFF - Partner 7'!D21+'NFR SFF - Partner 8'!D21+'NFR SFF - Partner 9'!D21+'NFR SFF - Partner 10'!D21</f>
        <v>#REF!</v>
      </c>
      <c r="E21" s="501" t="e">
        <f>'NFR-budsjett-SFF'!E21+'NFR SFF - Partner 1'!E21+'NFR SFF - Partner 2'!E21+'NFR SFF - Partner 3'!E21+'NFR SFF - Partner 4'!E21+'NFR SFF - Partner 5'!E21+'NFR SFF - Partner 6'!E21+'NFR SFF - Partner 7'!E21+'NFR SFF - Partner 8'!E21+'NFR SFF - Partner 9'!E21+'NFR SFF - Partner 10'!E21</f>
        <v>#REF!</v>
      </c>
      <c r="F21" s="501" t="e">
        <f>'NFR-budsjett-SFF'!F21+'NFR SFF - Partner 1'!F21+'NFR SFF - Partner 2'!F21+'NFR SFF - Partner 3'!F21+'NFR SFF - Partner 4'!F21+'NFR SFF - Partner 5'!F21+'NFR SFF - Partner 6'!F21+'NFR SFF - Partner 7'!F21+'NFR SFF - Partner 8'!F21+'NFR SFF - Partner 9'!F21+'NFR SFF - Partner 10'!F21</f>
        <v>#REF!</v>
      </c>
      <c r="G21" s="501" t="e">
        <f>'NFR-budsjett-SFF'!G21+'NFR SFF - Partner 1'!G21+'NFR SFF - Partner 2'!G21+'NFR SFF - Partner 3'!G21+'NFR SFF - Partner 4'!G21+'NFR SFF - Partner 5'!G21+'NFR SFF - Partner 6'!G21+'NFR SFF - Partner 7'!G21+'NFR SFF - Partner 8'!G21+'NFR SFF - Partner 9'!G21+'NFR SFF - Partner 10'!G21</f>
        <v>#REF!</v>
      </c>
      <c r="H21" s="501" t="e">
        <f>'NFR-budsjett-SFF'!H21+'NFR SFF - Partner 1'!H21+'NFR SFF - Partner 2'!H21+'NFR SFF - Partner 3'!H21+'NFR SFF - Partner 4'!H21+'NFR SFF - Partner 5'!H21+'NFR SFF - Partner 6'!H21+'NFR SFF - Partner 7'!H21+'NFR SFF - Partner 8'!H21+'NFR SFF - Partner 9'!H21+'NFR SFF - Partner 10'!H21</f>
        <v>#REF!</v>
      </c>
      <c r="I21" s="501" t="e">
        <f>'NFR-budsjett-SFF'!I21+'NFR SFF - Partner 1'!I21+'NFR SFF - Partner 2'!I21+'NFR SFF - Partner 3'!I21+'NFR SFF - Partner 4'!I21+'NFR SFF - Partner 5'!I21+'NFR SFF - Partner 6'!I21+'NFR SFF - Partner 7'!I21+'NFR SFF - Partner 8'!I21+'NFR SFF - Partner 9'!I21+'NFR SFF - Partner 10'!I21</f>
        <v>#REF!</v>
      </c>
      <c r="J21" s="501" t="e">
        <f>'NFR-budsjett-SFF'!J21+'NFR SFF - Partner 1'!J21+'NFR SFF - Partner 2'!J21+'NFR SFF - Partner 3'!J21+'NFR SFF - Partner 4'!J21+'NFR SFF - Partner 5'!J21+'NFR SFF - Partner 6'!J21+'NFR SFF - Partner 7'!J21+'NFR SFF - Partner 8'!J21+'NFR SFF - Partner 9'!J21+'NFR SFF - Partner 10'!J21</f>
        <v>#REF!</v>
      </c>
      <c r="K21" s="501" t="e">
        <f>'NFR-budsjett-SFF'!K21+'NFR SFF - Partner 1'!K21+'NFR SFF - Partner 2'!K21+'NFR SFF - Partner 3'!K21+'NFR SFF - Partner 4'!K21+'NFR SFF - Partner 5'!K21+'NFR SFF - Partner 6'!K21+'NFR SFF - Partner 7'!K21+'NFR SFF - Partner 8'!K21+'NFR SFF - Partner 9'!K21+'NFR SFF - Partner 10'!K21</f>
        <v>#REF!</v>
      </c>
      <c r="L21" s="501" t="e">
        <f>'NFR-budsjett-SFF'!L21+'NFR SFF - Partner 1'!L21+'NFR SFF - Partner 2'!L21+'NFR SFF - Partner 3'!L21+'NFR SFF - Partner 4'!L21+'NFR SFF - Partner 5'!L21+'NFR SFF - Partner 6'!L21+'NFR SFF - Partner 7'!L21+'NFR SFF - Partner 8'!L21+'NFR SFF - Partner 9'!L21+'NFR SFF - Partner 10'!L21</f>
        <v>#REF!</v>
      </c>
      <c r="M21" s="501" t="e">
        <f>'NFR-budsjett-SFF'!M21+'NFR SFF - Partner 1'!M21+'NFR SFF - Partner 2'!M21+'NFR SFF - Partner 3'!M21+'NFR SFF - Partner 4'!M21+'NFR SFF - Partner 5'!M21+'NFR SFF - Partner 6'!M21+'NFR SFF - Partner 7'!M21+'NFR SFF - Partner 8'!M21+'NFR SFF - Partner 9'!M21+'NFR SFF - Partner 10'!M21</f>
        <v>#REF!</v>
      </c>
      <c r="N21" s="501" t="e">
        <f>'NFR-budsjett-SFF'!N21+'NFR SFF - Partner 1'!N21+'NFR SFF - Partner 2'!N21+'NFR SFF - Partner 3'!N21+'NFR SFF - Partner 4'!N21+'NFR SFF - Partner 5'!N21+'NFR SFF - Partner 6'!N21+'NFR SFF - Partner 7'!N21+'NFR SFF - Partner 8'!N21+'NFR SFF - Partner 9'!N21+'NFR SFF - Partner 10'!N21</f>
        <v>#REF!</v>
      </c>
      <c r="O21" s="501" t="e">
        <f>'NFR-budsjett-SFF'!O21+'NFR SFF - Partner 1'!O21+'NFR SFF - Partner 2'!O21+'NFR SFF - Partner 3'!O21+'NFR SFF - Partner 4'!O21+'NFR SFF - Partner 5'!O21+'NFR SFF - Partner 6'!O21+'NFR SFF - Partner 7'!O21+'NFR SFF - Partner 8'!O21+'NFR SFF - Partner 9'!O21+'NFR SFF - Partner 10'!O21</f>
        <v>#REF!</v>
      </c>
      <c r="P21" s="503" t="e">
        <f t="shared" si="10"/>
        <v>#REF!</v>
      </c>
      <c r="Q21" s="501" t="e">
        <f t="shared" si="9"/>
        <v>#REF!</v>
      </c>
      <c r="R21" s="113"/>
      <c r="S21" s="447" t="s">
        <v>454</v>
      </c>
      <c r="T21" s="447"/>
      <c r="U21" s="447"/>
      <c r="V21" s="447"/>
      <c r="W21" s="447"/>
      <c r="X21" s="447"/>
      <c r="Y21" s="447"/>
      <c r="Z21" s="447"/>
      <c r="AA21" s="447"/>
    </row>
    <row r="22" spans="2:27" x14ac:dyDescent="0.2">
      <c r="B22" s="432" t="s">
        <v>455</v>
      </c>
      <c r="C22" s="501" t="e">
        <f>'NFR-budsjett-SFF'!C22+'NFR SFF - Partner 1'!C22+'NFR SFF - Partner 2'!C22+'NFR SFF - Partner 3'!C22+'NFR SFF - Partner 4'!C22+'NFR SFF - Partner 5'!C22+'NFR SFF - Partner 6'!C22+'NFR SFF - Partner 7'!C22+'NFR SFF - Partner 8'!C22+'NFR SFF - Partner 9'!C22+'NFR SFF - Partner 10'!C22</f>
        <v>#REF!</v>
      </c>
      <c r="D22" s="501" t="e">
        <f>'NFR-budsjett-SFF'!D22+'NFR SFF - Partner 1'!D22+'NFR SFF - Partner 2'!D22+'NFR SFF - Partner 3'!D22+'NFR SFF - Partner 4'!D22+'NFR SFF - Partner 5'!D22+'NFR SFF - Partner 6'!D22+'NFR SFF - Partner 7'!D22+'NFR SFF - Partner 8'!D22+'NFR SFF - Partner 9'!D22+'NFR SFF - Partner 10'!D22</f>
        <v>#REF!</v>
      </c>
      <c r="E22" s="501" t="e">
        <f>'NFR-budsjett-SFF'!E22+'NFR SFF - Partner 1'!E22+'NFR SFF - Partner 2'!E22+'NFR SFF - Partner 3'!E22+'NFR SFF - Partner 4'!E22+'NFR SFF - Partner 5'!E22+'NFR SFF - Partner 6'!E22+'NFR SFF - Partner 7'!E22+'NFR SFF - Partner 8'!E22+'NFR SFF - Partner 9'!E22+'NFR SFF - Partner 10'!E22</f>
        <v>#REF!</v>
      </c>
      <c r="F22" s="501" t="e">
        <f>'NFR-budsjett-SFF'!F22+'NFR SFF - Partner 1'!F22+'NFR SFF - Partner 2'!F22+'NFR SFF - Partner 3'!F22+'NFR SFF - Partner 4'!F22+'NFR SFF - Partner 5'!F22+'NFR SFF - Partner 6'!F22+'NFR SFF - Partner 7'!F22+'NFR SFF - Partner 8'!F22+'NFR SFF - Partner 9'!F22+'NFR SFF - Partner 10'!F22</f>
        <v>#REF!</v>
      </c>
      <c r="G22" s="501" t="e">
        <f>'NFR-budsjett-SFF'!G22+'NFR SFF - Partner 1'!G22+'NFR SFF - Partner 2'!G22+'NFR SFF - Partner 3'!G22+'NFR SFF - Partner 4'!G22+'NFR SFF - Partner 5'!G22+'NFR SFF - Partner 6'!G22+'NFR SFF - Partner 7'!G22+'NFR SFF - Partner 8'!G22+'NFR SFF - Partner 9'!G22+'NFR SFF - Partner 10'!G22</f>
        <v>#REF!</v>
      </c>
      <c r="H22" s="501" t="e">
        <f>'NFR-budsjett-SFF'!H22+'NFR SFF - Partner 1'!H22+'NFR SFF - Partner 2'!H22+'NFR SFF - Partner 3'!H22+'NFR SFF - Partner 4'!H22+'NFR SFF - Partner 5'!H22+'NFR SFF - Partner 6'!H22+'NFR SFF - Partner 7'!H22+'NFR SFF - Partner 8'!H22+'NFR SFF - Partner 9'!H22+'NFR SFF - Partner 10'!H22</f>
        <v>#REF!</v>
      </c>
      <c r="I22" s="501" t="e">
        <f>'NFR-budsjett-SFF'!I22+'NFR SFF - Partner 1'!I22+'NFR SFF - Partner 2'!I22+'NFR SFF - Partner 3'!I22+'NFR SFF - Partner 4'!I22+'NFR SFF - Partner 5'!I22+'NFR SFF - Partner 6'!I22+'NFR SFF - Partner 7'!I22+'NFR SFF - Partner 8'!I22+'NFR SFF - Partner 9'!I22+'NFR SFF - Partner 10'!I22</f>
        <v>#REF!</v>
      </c>
      <c r="J22" s="501" t="e">
        <f>'NFR-budsjett-SFF'!J22+'NFR SFF - Partner 1'!J22+'NFR SFF - Partner 2'!J22+'NFR SFF - Partner 3'!J22+'NFR SFF - Partner 4'!J22+'NFR SFF - Partner 5'!J22+'NFR SFF - Partner 6'!J22+'NFR SFF - Partner 7'!J22+'NFR SFF - Partner 8'!J22+'NFR SFF - Partner 9'!J22+'NFR SFF - Partner 10'!J22</f>
        <v>#REF!</v>
      </c>
      <c r="K22" s="501" t="e">
        <f>'NFR-budsjett-SFF'!K22+'NFR SFF - Partner 1'!K22+'NFR SFF - Partner 2'!K22+'NFR SFF - Partner 3'!K22+'NFR SFF - Partner 4'!K22+'NFR SFF - Partner 5'!K22+'NFR SFF - Partner 6'!K22+'NFR SFF - Partner 7'!K22+'NFR SFF - Partner 8'!K22+'NFR SFF - Partner 9'!K22+'NFR SFF - Partner 10'!K22</f>
        <v>#REF!</v>
      </c>
      <c r="L22" s="501" t="e">
        <f>'NFR-budsjett-SFF'!L22+'NFR SFF - Partner 1'!L22+'NFR SFF - Partner 2'!L22+'NFR SFF - Partner 3'!L22+'NFR SFF - Partner 4'!L22+'NFR SFF - Partner 5'!L22+'NFR SFF - Partner 6'!L22+'NFR SFF - Partner 7'!L22+'NFR SFF - Partner 8'!L22+'NFR SFF - Partner 9'!L22+'NFR SFF - Partner 10'!L22</f>
        <v>#REF!</v>
      </c>
      <c r="M22" s="501" t="e">
        <f>'NFR-budsjett-SFF'!M22+'NFR SFF - Partner 1'!M22+'NFR SFF - Partner 2'!M22+'NFR SFF - Partner 3'!M22+'NFR SFF - Partner 4'!M22+'NFR SFF - Partner 5'!M22+'NFR SFF - Partner 6'!M22+'NFR SFF - Partner 7'!M22+'NFR SFF - Partner 8'!M22+'NFR SFF - Partner 9'!M22+'NFR SFF - Partner 10'!M22</f>
        <v>#REF!</v>
      </c>
      <c r="N22" s="501" t="e">
        <f>'NFR-budsjett-SFF'!N22+'NFR SFF - Partner 1'!N22+'NFR SFF - Partner 2'!N22+'NFR SFF - Partner 3'!N22+'NFR SFF - Partner 4'!N22+'NFR SFF - Partner 5'!N22+'NFR SFF - Partner 6'!N22+'NFR SFF - Partner 7'!N22+'NFR SFF - Partner 8'!N22+'NFR SFF - Partner 9'!N22+'NFR SFF - Partner 10'!N22</f>
        <v>#REF!</v>
      </c>
      <c r="O22" s="501" t="e">
        <f>'NFR-budsjett-SFF'!O22+'NFR SFF - Partner 1'!O22+'NFR SFF - Partner 2'!O22+'NFR SFF - Partner 3'!O22+'NFR SFF - Partner 4'!O22+'NFR SFF - Partner 5'!O22+'NFR SFF - Partner 6'!O22+'NFR SFF - Partner 7'!O22+'NFR SFF - Partner 8'!O22+'NFR SFF - Partner 9'!O22+'NFR SFF - Partner 10'!O22</f>
        <v>#REF!</v>
      </c>
      <c r="P22" s="503" t="e">
        <f t="shared" si="10"/>
        <v>#REF!</v>
      </c>
      <c r="Q22" s="501" t="e">
        <f t="shared" si="9"/>
        <v>#REF!</v>
      </c>
      <c r="R22" s="113"/>
      <c r="S22" s="447" t="s">
        <v>456</v>
      </c>
      <c r="T22" s="447"/>
      <c r="U22" s="447"/>
      <c r="V22" s="447"/>
      <c r="W22" s="447"/>
      <c r="X22" s="447"/>
      <c r="Y22" s="447"/>
      <c r="Z22" s="447"/>
      <c r="AA22" s="447"/>
    </row>
    <row r="23" spans="2:27" x14ac:dyDescent="0.2">
      <c r="B23" s="443" t="s">
        <v>457</v>
      </c>
      <c r="C23" s="501" t="e">
        <f>'NFR-budsjett-SFF'!C23+'NFR SFF - Partner 1'!C23+'NFR SFF - Partner 2'!C23+'NFR SFF - Partner 3'!C23+'NFR SFF - Partner 4'!C23+'NFR SFF - Partner 5'!C23+'NFR SFF - Partner 6'!C23+'NFR SFF - Partner 7'!C23+'NFR SFF - Partner 8'!C23+'NFR SFF - Partner 9'!C23+'NFR SFF - Partner 10'!C23</f>
        <v>#REF!</v>
      </c>
      <c r="D23" s="501" t="e">
        <f>'NFR-budsjett-SFF'!D23+'NFR SFF - Partner 1'!D23+'NFR SFF - Partner 2'!D23+'NFR SFF - Partner 3'!D23+'NFR SFF - Partner 4'!D23+'NFR SFF - Partner 5'!D23+'NFR SFF - Partner 6'!D23+'NFR SFF - Partner 7'!D23+'NFR SFF - Partner 8'!D23+'NFR SFF - Partner 9'!D23+'NFR SFF - Partner 10'!D23</f>
        <v>#REF!</v>
      </c>
      <c r="E23" s="501" t="e">
        <f>'NFR-budsjett-SFF'!E23+'NFR SFF - Partner 1'!E23+'NFR SFF - Partner 2'!E23+'NFR SFF - Partner 3'!E23+'NFR SFF - Partner 4'!E23+'NFR SFF - Partner 5'!E23+'NFR SFF - Partner 6'!E23+'NFR SFF - Partner 7'!E23+'NFR SFF - Partner 8'!E23+'NFR SFF - Partner 9'!E23+'NFR SFF - Partner 10'!E23</f>
        <v>#REF!</v>
      </c>
      <c r="F23" s="501" t="e">
        <f>'NFR-budsjett-SFF'!F23+'NFR SFF - Partner 1'!F23+'NFR SFF - Partner 2'!F23+'NFR SFF - Partner 3'!F23+'NFR SFF - Partner 4'!F23+'NFR SFF - Partner 5'!F23+'NFR SFF - Partner 6'!F23+'NFR SFF - Partner 7'!F23+'NFR SFF - Partner 8'!F23+'NFR SFF - Partner 9'!F23+'NFR SFF - Partner 10'!F23</f>
        <v>#REF!</v>
      </c>
      <c r="G23" s="501" t="e">
        <f>'NFR-budsjett-SFF'!G23+'NFR SFF - Partner 1'!G23+'NFR SFF - Partner 2'!G23+'NFR SFF - Partner 3'!G23+'NFR SFF - Partner 4'!G23+'NFR SFF - Partner 5'!G23+'NFR SFF - Partner 6'!G23+'NFR SFF - Partner 7'!G23+'NFR SFF - Partner 8'!G23+'NFR SFF - Partner 9'!G23+'NFR SFF - Partner 10'!G23</f>
        <v>#REF!</v>
      </c>
      <c r="H23" s="501" t="e">
        <f>'NFR-budsjett-SFF'!H23+'NFR SFF - Partner 1'!H23+'NFR SFF - Partner 2'!H23+'NFR SFF - Partner 3'!H23+'NFR SFF - Partner 4'!H23+'NFR SFF - Partner 5'!H23+'NFR SFF - Partner 6'!H23+'NFR SFF - Partner 7'!H23+'NFR SFF - Partner 8'!H23+'NFR SFF - Partner 9'!H23+'NFR SFF - Partner 10'!H23</f>
        <v>#REF!</v>
      </c>
      <c r="I23" s="501" t="e">
        <f>'NFR-budsjett-SFF'!I23+'NFR SFF - Partner 1'!I23+'NFR SFF - Partner 2'!I23+'NFR SFF - Partner 3'!I23+'NFR SFF - Partner 4'!I23+'NFR SFF - Partner 5'!I23+'NFR SFF - Partner 6'!I23+'NFR SFF - Partner 7'!I23+'NFR SFF - Partner 8'!I23+'NFR SFF - Partner 9'!I23+'NFR SFF - Partner 10'!I23</f>
        <v>#REF!</v>
      </c>
      <c r="J23" s="501" t="e">
        <f>'NFR-budsjett-SFF'!J23+'NFR SFF - Partner 1'!J23+'NFR SFF - Partner 2'!J23+'NFR SFF - Partner 3'!J23+'NFR SFF - Partner 4'!J23+'NFR SFF - Partner 5'!J23+'NFR SFF - Partner 6'!J23+'NFR SFF - Partner 7'!J23+'NFR SFF - Partner 8'!J23+'NFR SFF - Partner 9'!J23+'NFR SFF - Partner 10'!J23</f>
        <v>#REF!</v>
      </c>
      <c r="K23" s="501" t="e">
        <f>'NFR-budsjett-SFF'!K23+'NFR SFF - Partner 1'!K23+'NFR SFF - Partner 2'!K23+'NFR SFF - Partner 3'!K23+'NFR SFF - Partner 4'!K23+'NFR SFF - Partner 5'!K23+'NFR SFF - Partner 6'!K23+'NFR SFF - Partner 7'!K23+'NFR SFF - Partner 8'!K23+'NFR SFF - Partner 9'!K23+'NFR SFF - Partner 10'!K23</f>
        <v>#REF!</v>
      </c>
      <c r="L23" s="501" t="e">
        <f>'NFR-budsjett-SFF'!L23+'NFR SFF - Partner 1'!L23+'NFR SFF - Partner 2'!L23+'NFR SFF - Partner 3'!L23+'NFR SFF - Partner 4'!L23+'NFR SFF - Partner 5'!L23+'NFR SFF - Partner 6'!L23+'NFR SFF - Partner 7'!L23+'NFR SFF - Partner 8'!L23+'NFR SFF - Partner 9'!L23+'NFR SFF - Partner 10'!L23</f>
        <v>#REF!</v>
      </c>
      <c r="M23" s="501" t="e">
        <f>'NFR-budsjett-SFF'!M23+'NFR SFF - Partner 1'!M23+'NFR SFF - Partner 2'!M23+'NFR SFF - Partner 3'!M23+'NFR SFF - Partner 4'!M23+'NFR SFF - Partner 5'!M23+'NFR SFF - Partner 6'!M23+'NFR SFF - Partner 7'!M23+'NFR SFF - Partner 8'!M23+'NFR SFF - Partner 9'!M23+'NFR SFF - Partner 10'!M23</f>
        <v>#REF!</v>
      </c>
      <c r="N23" s="501" t="e">
        <f>'NFR-budsjett-SFF'!N23+'NFR SFF - Partner 1'!N23+'NFR SFF - Partner 2'!N23+'NFR SFF - Partner 3'!N23+'NFR SFF - Partner 4'!N23+'NFR SFF - Partner 5'!N23+'NFR SFF - Partner 6'!N23+'NFR SFF - Partner 7'!N23+'NFR SFF - Partner 8'!N23+'NFR SFF - Partner 9'!N23+'NFR SFF - Partner 10'!N23</f>
        <v>#REF!</v>
      </c>
      <c r="O23" s="501" t="e">
        <f>'NFR-budsjett-SFF'!O23+'NFR SFF - Partner 1'!O23+'NFR SFF - Partner 2'!O23+'NFR SFF - Partner 3'!O23+'NFR SFF - Partner 4'!O23+'NFR SFF - Partner 5'!O23+'NFR SFF - Partner 6'!O23+'NFR SFF - Partner 7'!O23+'NFR SFF - Partner 8'!O23+'NFR SFF - Partner 9'!O23+'NFR SFF - Partner 10'!O23</f>
        <v>#REF!</v>
      </c>
      <c r="P23" s="503" t="e">
        <f t="shared" si="10"/>
        <v>#REF!</v>
      </c>
      <c r="Q23" s="501" t="e">
        <f t="shared" si="9"/>
        <v>#REF!</v>
      </c>
      <c r="R23" s="113"/>
      <c r="S23" s="447" t="s">
        <v>458</v>
      </c>
      <c r="T23" s="447"/>
      <c r="U23" s="447"/>
      <c r="V23" s="447"/>
      <c r="W23" s="447"/>
      <c r="X23" s="447"/>
      <c r="Y23" s="447"/>
      <c r="Z23" s="447"/>
      <c r="AA23" s="447"/>
    </row>
    <row r="24" spans="2:27" x14ac:dyDescent="0.2">
      <c r="B24" s="437" t="s">
        <v>459</v>
      </c>
      <c r="C24" s="502" t="e">
        <f t="shared" ref="C24:L24" si="11">C8</f>
        <v>#REF!</v>
      </c>
      <c r="D24" s="502" t="e">
        <f t="shared" si="11"/>
        <v>#REF!</v>
      </c>
      <c r="E24" s="502" t="e">
        <f t="shared" si="11"/>
        <v>#REF!</v>
      </c>
      <c r="F24" s="502" t="e">
        <f t="shared" si="11"/>
        <v>#REF!</v>
      </c>
      <c r="G24" s="502" t="e">
        <f t="shared" si="11"/>
        <v>#REF!</v>
      </c>
      <c r="H24" s="502" t="e">
        <f t="shared" si="11"/>
        <v>#REF!</v>
      </c>
      <c r="I24" s="502" t="e">
        <f t="shared" si="11"/>
        <v>#REF!</v>
      </c>
      <c r="J24" s="502" t="e">
        <f t="shared" si="11"/>
        <v>#REF!</v>
      </c>
      <c r="K24" s="502" t="e">
        <f t="shared" si="11"/>
        <v>#REF!</v>
      </c>
      <c r="L24" s="502" t="e">
        <f t="shared" si="11"/>
        <v>#REF!</v>
      </c>
      <c r="M24" s="502" t="e">
        <f>M8</f>
        <v>#REF!</v>
      </c>
      <c r="N24" s="502" t="e">
        <f t="shared" ref="N24:O24" si="12">N8</f>
        <v>#REF!</v>
      </c>
      <c r="O24" s="502" t="e">
        <f t="shared" si="12"/>
        <v>#REF!</v>
      </c>
      <c r="P24" s="502" t="e">
        <f t="shared" ref="P24:Q24" si="13">SUM(P19:P23)</f>
        <v>#REF!</v>
      </c>
      <c r="Q24" s="502" t="e">
        <f t="shared" si="13"/>
        <v>#REF!</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462</v>
      </c>
      <c r="C29" s="640">
        <f>C3</f>
        <v>2025</v>
      </c>
      <c r="D29" s="640">
        <f t="shared" ref="D29:O29" si="14">D3</f>
        <v>2026</v>
      </c>
      <c r="E29" s="640">
        <f t="shared" si="14"/>
        <v>2027</v>
      </c>
      <c r="F29" s="640">
        <f t="shared" si="14"/>
        <v>2028</v>
      </c>
      <c r="G29" s="640">
        <f t="shared" si="14"/>
        <v>2029</v>
      </c>
      <c r="H29" s="640">
        <f t="shared" si="14"/>
        <v>2030</v>
      </c>
      <c r="I29" s="640">
        <f t="shared" si="14"/>
        <v>2031</v>
      </c>
      <c r="J29" s="640">
        <f t="shared" si="14"/>
        <v>2032</v>
      </c>
      <c r="K29" s="640">
        <f t="shared" si="14"/>
        <v>2033</v>
      </c>
      <c r="L29" s="640">
        <f t="shared" si="14"/>
        <v>2034</v>
      </c>
      <c r="M29" s="640">
        <f t="shared" si="14"/>
        <v>2035</v>
      </c>
      <c r="N29" s="640">
        <f t="shared" si="14"/>
        <v>2036</v>
      </c>
      <c r="O29" s="640">
        <f t="shared" si="14"/>
        <v>2037</v>
      </c>
      <c r="P29" s="433" t="s">
        <v>126</v>
      </c>
      <c r="Q29" s="442" t="s">
        <v>432</v>
      </c>
      <c r="R29" s="113"/>
      <c r="S29" s="113"/>
      <c r="T29" s="113"/>
      <c r="U29" s="113"/>
      <c r="V29" s="113"/>
      <c r="W29" s="113"/>
      <c r="X29" s="113"/>
      <c r="Y29" s="113"/>
      <c r="Z29" s="113"/>
      <c r="AA29" s="113"/>
    </row>
    <row r="30" spans="2:27" ht="15" x14ac:dyDescent="0.25">
      <c r="B30" s="641" t="s">
        <v>463</v>
      </c>
      <c r="C30" s="504" t="e">
        <f>'NFR-budsjett-SFF'!C30+'NFR SFF - Partner 1'!C30+'NFR SFF - Partner 2'!C30+'NFR SFF - Partner 3'!C30+'NFR SFF - Partner 4'!C30+'NFR SFF - Partner 5'!C30+'NFR SFF - Partner 6'!C30+'NFR SFF - Partner 7'!C30+'NFR SFF - Partner 8'!C30+'NFR SFF - Partner 9'!C30+'NFR SFF - Partner 10'!C30</f>
        <v>#REF!</v>
      </c>
      <c r="D30" s="504" t="e">
        <f>'NFR-budsjett-SFF'!D30+'NFR SFF - Partner 1'!D30+'NFR SFF - Partner 2'!D30+'NFR SFF - Partner 3'!D30+'NFR SFF - Partner 4'!D30+'NFR SFF - Partner 5'!D30+'NFR SFF - Partner 6'!D30+'NFR SFF - Partner 7'!D30+'NFR SFF - Partner 8'!D30+'NFR SFF - Partner 9'!D30+'NFR SFF - Partner 10'!D30</f>
        <v>#REF!</v>
      </c>
      <c r="E30" s="504" t="e">
        <f>'NFR-budsjett-SFF'!E30+'NFR SFF - Partner 1'!E30+'NFR SFF - Partner 2'!E30+'NFR SFF - Partner 3'!E30+'NFR SFF - Partner 4'!E30+'NFR SFF - Partner 5'!E30+'NFR SFF - Partner 6'!E30+'NFR SFF - Partner 7'!E30+'NFR SFF - Partner 8'!E30+'NFR SFF - Partner 9'!E30+'NFR SFF - Partner 10'!E30</f>
        <v>#REF!</v>
      </c>
      <c r="F30" s="504" t="e">
        <f>'NFR-budsjett-SFF'!F30+'NFR SFF - Partner 1'!F30+'NFR SFF - Partner 2'!F30+'NFR SFF - Partner 3'!F30+'NFR SFF - Partner 4'!F30+'NFR SFF - Partner 5'!F30+'NFR SFF - Partner 6'!F30+'NFR SFF - Partner 7'!F30+'NFR SFF - Partner 8'!F30+'NFR SFF - Partner 9'!F30+'NFR SFF - Partner 10'!F30</f>
        <v>#REF!</v>
      </c>
      <c r="G30" s="504" t="e">
        <f>'NFR-budsjett-SFF'!G30+'NFR SFF - Partner 1'!G30+'NFR SFF - Partner 2'!G30+'NFR SFF - Partner 3'!G30+'NFR SFF - Partner 4'!G30+'NFR SFF - Partner 5'!G30+'NFR SFF - Partner 6'!G30+'NFR SFF - Partner 7'!G30+'NFR SFF - Partner 8'!G30+'NFR SFF - Partner 9'!G30+'NFR SFF - Partner 10'!G30</f>
        <v>#REF!</v>
      </c>
      <c r="H30" s="504" t="e">
        <f>'NFR-budsjett-SFF'!H30+'NFR SFF - Partner 1'!H30+'NFR SFF - Partner 2'!H30+'NFR SFF - Partner 3'!H30+'NFR SFF - Partner 4'!H30+'NFR SFF - Partner 5'!H30+'NFR SFF - Partner 6'!H30+'NFR SFF - Partner 7'!H30+'NFR SFF - Partner 8'!H30+'NFR SFF - Partner 9'!H30+'NFR SFF - Partner 10'!H30</f>
        <v>#REF!</v>
      </c>
      <c r="I30" s="504" t="e">
        <f>'NFR-budsjett-SFF'!I30+'NFR SFF - Partner 1'!I30+'NFR SFF - Partner 2'!I30+'NFR SFF - Partner 3'!I30+'NFR SFF - Partner 4'!I30+'NFR SFF - Partner 5'!I30+'NFR SFF - Partner 6'!I30+'NFR SFF - Partner 7'!I30+'NFR SFF - Partner 8'!I30+'NFR SFF - Partner 9'!I30+'NFR SFF - Partner 10'!I30</f>
        <v>#REF!</v>
      </c>
      <c r="J30" s="504" t="e">
        <f>'NFR-budsjett-SFF'!J30+'NFR SFF - Partner 1'!J30+'NFR SFF - Partner 2'!J30+'NFR SFF - Partner 3'!J30+'NFR SFF - Partner 4'!J30+'NFR SFF - Partner 5'!J30+'NFR SFF - Partner 6'!J30+'NFR SFF - Partner 7'!J30+'NFR SFF - Partner 8'!J30+'NFR SFF - Partner 9'!J30+'NFR SFF - Partner 10'!J30</f>
        <v>#REF!</v>
      </c>
      <c r="K30" s="504" t="e">
        <f>'NFR-budsjett-SFF'!K30+'NFR SFF - Partner 1'!K30+'NFR SFF - Partner 2'!K30+'NFR SFF - Partner 3'!K30+'NFR SFF - Partner 4'!K30+'NFR SFF - Partner 5'!K30+'NFR SFF - Partner 6'!K30+'NFR SFF - Partner 7'!K30+'NFR SFF - Partner 8'!K30+'NFR SFF - Partner 9'!K30+'NFR SFF - Partner 10'!K30</f>
        <v>#REF!</v>
      </c>
      <c r="L30" s="504" t="e">
        <f>'NFR-budsjett-SFF'!L30+'NFR SFF - Partner 1'!L30+'NFR SFF - Partner 2'!L30+'NFR SFF - Partner 3'!L30+'NFR SFF - Partner 4'!L30+'NFR SFF - Partner 5'!L30+'NFR SFF - Partner 6'!L30+'NFR SFF - Partner 7'!L30+'NFR SFF - Partner 8'!L30+'NFR SFF - Partner 9'!L30+'NFR SFF - Partner 10'!L30</f>
        <v>#REF!</v>
      </c>
      <c r="M30" s="504" t="e">
        <f>'NFR-budsjett-SFF'!M30+'NFR SFF - Partner 1'!M30+'NFR SFF - Partner 2'!M30+'NFR SFF - Partner 3'!M30+'NFR SFF - Partner 4'!M30+'NFR SFF - Partner 5'!M30+'NFR SFF - Partner 6'!M30+'NFR SFF - Partner 7'!M30+'NFR SFF - Partner 8'!M30+'NFR SFF - Partner 9'!M30+'NFR SFF - Partner 10'!M30</f>
        <v>#REF!</v>
      </c>
      <c r="N30" s="504" t="e">
        <f>'NFR-budsjett-SFF'!N30+'NFR SFF - Partner 1'!N30+'NFR SFF - Partner 2'!N30+'NFR SFF - Partner 3'!N30+'NFR SFF - Partner 4'!N30+'NFR SFF - Partner 5'!N30+'NFR SFF - Partner 6'!N30+'NFR SFF - Partner 7'!N30+'NFR SFF - Partner 8'!N30+'NFR SFF - Partner 9'!N30+'NFR SFF - Partner 10'!N30</f>
        <v>#REF!</v>
      </c>
      <c r="O30" s="504" t="e">
        <f>'NFR-budsjett-SFF'!O30+'NFR SFF - Partner 1'!O30+'NFR SFF - Partner 2'!O30+'NFR SFF - Partner 3'!O30+'NFR SFF - Partner 4'!O30+'NFR SFF - Partner 5'!O30+'NFR SFF - Partner 6'!O30+'NFR SFF - Partner 7'!O30+'NFR SFF - Partner 8'!O30+'NFR SFF - Partner 9'!O30+'NFR SFF - Partner 10'!O30</f>
        <v>#REF!</v>
      </c>
      <c r="P30" s="502" t="e">
        <f>SUM(C30:O30)</f>
        <v>#REF!</v>
      </c>
      <c r="Q30" s="501" t="e">
        <f t="shared" ref="Q30:Q32" si="15">SUM(K30:O30)</f>
        <v>#REF!</v>
      </c>
      <c r="R30" s="113"/>
      <c r="S30" s="113"/>
      <c r="T30" s="113"/>
      <c r="U30" s="113"/>
      <c r="V30" s="113"/>
      <c r="W30" s="113"/>
      <c r="X30" s="113"/>
      <c r="Y30" s="113"/>
      <c r="Z30" s="113"/>
      <c r="AA30" s="113"/>
    </row>
    <row r="31" spans="2:27" ht="15" x14ac:dyDescent="0.25">
      <c r="B31" s="641" t="s">
        <v>464</v>
      </c>
      <c r="C31" s="501">
        <f>'NFR-budsjett-SFF'!C31+'NFR SFF - Partner 1'!C31+'NFR SFF - Partner 2'!C31+'NFR SFF - Partner 3'!C31+'NFR SFF - Partner 4'!C31+'NFR SFF - Partner 5'!C31+'NFR SFF - Partner 6'!C31+'NFR SFF - Partner 7'!C31+'NFR SFF - Partner 8'!C31+'NFR SFF - Partner 9'!C31+'NFR SFF - Partner 10'!C31</f>
        <v>0</v>
      </c>
      <c r="D31" s="501">
        <f>'NFR-budsjett-SFF'!D31+'NFR SFF - Partner 1'!D31+'NFR SFF - Partner 2'!D31+'NFR SFF - Partner 3'!D31+'NFR SFF - Partner 4'!D31+'NFR SFF - Partner 5'!D31+'NFR SFF - Partner 6'!D31+'NFR SFF - Partner 7'!D31+'NFR SFF - Partner 8'!D31+'NFR SFF - Partner 9'!D31+'NFR SFF - Partner 10'!D31</f>
        <v>0</v>
      </c>
      <c r="E31" s="501">
        <f>'NFR-budsjett-SFF'!E31+'NFR SFF - Partner 1'!E31+'NFR SFF - Partner 2'!E31+'NFR SFF - Partner 3'!E31+'NFR SFF - Partner 4'!E31+'NFR SFF - Partner 5'!E31+'NFR SFF - Partner 6'!E31+'NFR SFF - Partner 7'!E31+'NFR SFF - Partner 8'!E31+'NFR SFF - Partner 9'!E31+'NFR SFF - Partner 10'!E31</f>
        <v>0</v>
      </c>
      <c r="F31" s="501">
        <f>'NFR-budsjett-SFF'!F31+'NFR SFF - Partner 1'!F31+'NFR SFF - Partner 2'!F31+'NFR SFF - Partner 3'!F31+'NFR SFF - Partner 4'!F31+'NFR SFF - Partner 5'!F31+'NFR SFF - Partner 6'!F31+'NFR SFF - Partner 7'!F31+'NFR SFF - Partner 8'!F31+'NFR SFF - Partner 9'!F31+'NFR SFF - Partner 10'!F31</f>
        <v>0</v>
      </c>
      <c r="G31" s="501">
        <f>'NFR-budsjett-SFF'!G31+'NFR SFF - Partner 1'!G31+'NFR SFF - Partner 2'!G31+'NFR SFF - Partner 3'!G31+'NFR SFF - Partner 4'!G31+'NFR SFF - Partner 5'!G31+'NFR SFF - Partner 6'!G31+'NFR SFF - Partner 7'!G31+'NFR SFF - Partner 8'!G31+'NFR SFF - Partner 9'!G31+'NFR SFF - Partner 10'!G31</f>
        <v>0</v>
      </c>
      <c r="H31" s="501">
        <f>'NFR-budsjett-SFF'!H31+'NFR SFF - Partner 1'!H31+'NFR SFF - Partner 2'!H31+'NFR SFF - Partner 3'!H31+'NFR SFF - Partner 4'!H31+'NFR SFF - Partner 5'!H31+'NFR SFF - Partner 6'!H31+'NFR SFF - Partner 7'!H31+'NFR SFF - Partner 8'!H31+'NFR SFF - Partner 9'!H31+'NFR SFF - Partner 10'!H31</f>
        <v>0</v>
      </c>
      <c r="I31" s="501">
        <f>'NFR-budsjett-SFF'!I31+'NFR SFF - Partner 1'!I31+'NFR SFF - Partner 2'!I31+'NFR SFF - Partner 3'!I31+'NFR SFF - Partner 4'!I31+'NFR SFF - Partner 5'!I31+'NFR SFF - Partner 6'!I31+'NFR SFF - Partner 7'!I31+'NFR SFF - Partner 8'!I31+'NFR SFF - Partner 9'!I31+'NFR SFF - Partner 10'!I31</f>
        <v>0</v>
      </c>
      <c r="J31" s="501">
        <f>'NFR-budsjett-SFF'!J31+'NFR SFF - Partner 1'!J31+'NFR SFF - Partner 2'!J31+'NFR SFF - Partner 3'!J31+'NFR SFF - Partner 4'!J31+'NFR SFF - Partner 5'!J31+'NFR SFF - Partner 6'!J31+'NFR SFF - Partner 7'!J31+'NFR SFF - Partner 8'!J31+'NFR SFF - Partner 9'!J31+'NFR SFF - Partner 10'!J31</f>
        <v>0</v>
      </c>
      <c r="K31" s="501">
        <f>'NFR-budsjett-SFF'!K31+'NFR SFF - Partner 1'!K31+'NFR SFF - Partner 2'!K31+'NFR SFF - Partner 3'!K31+'NFR SFF - Partner 4'!K31+'NFR SFF - Partner 5'!K31+'NFR SFF - Partner 6'!K31+'NFR SFF - Partner 7'!K31+'NFR SFF - Partner 8'!K31+'NFR SFF - Partner 9'!K31+'NFR SFF - Partner 10'!K31</f>
        <v>0</v>
      </c>
      <c r="L31" s="501">
        <f>'NFR-budsjett-SFF'!L31+'NFR SFF - Partner 1'!L31+'NFR SFF - Partner 2'!L31+'NFR SFF - Partner 3'!L31+'NFR SFF - Partner 4'!L31+'NFR SFF - Partner 5'!L31+'NFR SFF - Partner 6'!L31+'NFR SFF - Partner 7'!L31+'NFR SFF - Partner 8'!L31+'NFR SFF - Partner 9'!L31+'NFR SFF - Partner 10'!L31</f>
        <v>0</v>
      </c>
      <c r="M31" s="501">
        <f>'NFR-budsjett-SFF'!M31+'NFR SFF - Partner 1'!M31+'NFR SFF - Partner 2'!M31+'NFR SFF - Partner 3'!M31+'NFR SFF - Partner 4'!M31+'NFR SFF - Partner 5'!M31+'NFR SFF - Partner 6'!M31+'NFR SFF - Partner 7'!M31+'NFR SFF - Partner 8'!M31+'NFR SFF - Partner 9'!M31+'NFR SFF - Partner 10'!M31</f>
        <v>0</v>
      </c>
      <c r="N31" s="501">
        <f>'NFR-budsjett-SFF'!N31+'NFR SFF - Partner 1'!N31+'NFR SFF - Partner 2'!N31+'NFR SFF - Partner 3'!N31+'NFR SFF - Partner 4'!N31+'NFR SFF - Partner 5'!N31+'NFR SFF - Partner 6'!N31+'NFR SFF - Partner 7'!N31+'NFR SFF - Partner 8'!N31+'NFR SFF - Partner 9'!N31+'NFR SFF - Partner 10'!N31</f>
        <v>0</v>
      </c>
      <c r="O31" s="501">
        <f>'NFR-budsjett-SFF'!O31+'NFR SFF - Partner 1'!O31+'NFR SFF - Partner 2'!O31+'NFR SFF - Partner 3'!O31+'NFR SFF - Partner 4'!O31+'NFR SFF - Partner 5'!O31+'NFR SFF - Partner 6'!O31+'NFR SFF - Partner 7'!O31+'NFR SFF - Partner 8'!O31+'NFR SFF - Partner 9'!O31+'NFR SFF - Partner 10'!O31</f>
        <v>0</v>
      </c>
      <c r="P31" s="502">
        <f t="shared" ref="P31:P32" si="16">SUM(C31:O31)</f>
        <v>0</v>
      </c>
      <c r="Q31" s="501">
        <f t="shared" si="15"/>
        <v>0</v>
      </c>
      <c r="R31" s="113"/>
      <c r="S31" s="113"/>
      <c r="T31" s="113"/>
    </row>
    <row r="32" spans="2:27" ht="15" x14ac:dyDescent="0.25">
      <c r="B32" s="641" t="s">
        <v>465</v>
      </c>
      <c r="C32" s="501">
        <f>'NFR-budsjett-SFF'!C32+'NFR SFF - Partner 1'!C32+'NFR SFF - Partner 2'!C32+'NFR SFF - Partner 3'!C32+'NFR SFF - Partner 4'!C32+'NFR SFF - Partner 5'!C32+'NFR SFF - Partner 6'!C32+'NFR SFF - Partner 7'!C32+'NFR SFF - Partner 8'!C32+'NFR SFF - Partner 9'!C32+'NFR SFF - Partner 10'!C32</f>
        <v>0</v>
      </c>
      <c r="D32" s="501">
        <f>'NFR-budsjett-SFF'!D32+'NFR SFF - Partner 1'!D32+'NFR SFF - Partner 2'!D32+'NFR SFF - Partner 3'!D32+'NFR SFF - Partner 4'!D32+'NFR SFF - Partner 5'!D32+'NFR SFF - Partner 6'!D32+'NFR SFF - Partner 7'!D32+'NFR SFF - Partner 8'!D32+'NFR SFF - Partner 9'!D32+'NFR SFF - Partner 10'!D32</f>
        <v>0</v>
      </c>
      <c r="E32" s="501">
        <f>'NFR-budsjett-SFF'!E32+'NFR SFF - Partner 1'!E32+'NFR SFF - Partner 2'!E32+'NFR SFF - Partner 3'!E32+'NFR SFF - Partner 4'!E32+'NFR SFF - Partner 5'!E32+'NFR SFF - Partner 6'!E32+'NFR SFF - Partner 7'!E32+'NFR SFF - Partner 8'!E32+'NFR SFF - Partner 9'!E32+'NFR SFF - Partner 10'!E32</f>
        <v>0</v>
      </c>
      <c r="F32" s="501">
        <f>'NFR-budsjett-SFF'!F32+'NFR SFF - Partner 1'!F32+'NFR SFF - Partner 2'!F32+'NFR SFF - Partner 3'!F32+'NFR SFF - Partner 4'!F32+'NFR SFF - Partner 5'!F32+'NFR SFF - Partner 6'!F32+'NFR SFF - Partner 7'!F32+'NFR SFF - Partner 8'!F32+'NFR SFF - Partner 9'!F32+'NFR SFF - Partner 10'!F32</f>
        <v>0</v>
      </c>
      <c r="G32" s="501">
        <f>'NFR-budsjett-SFF'!G32+'NFR SFF - Partner 1'!G32+'NFR SFF - Partner 2'!G32+'NFR SFF - Partner 3'!G32+'NFR SFF - Partner 4'!G32+'NFR SFF - Partner 5'!G32+'NFR SFF - Partner 6'!G32+'NFR SFF - Partner 7'!G32+'NFR SFF - Partner 8'!G32+'NFR SFF - Partner 9'!G32+'NFR SFF - Partner 10'!G32</f>
        <v>0</v>
      </c>
      <c r="H32" s="501">
        <f>'NFR-budsjett-SFF'!H32+'NFR SFF - Partner 1'!H32+'NFR SFF - Partner 2'!H32+'NFR SFF - Partner 3'!H32+'NFR SFF - Partner 4'!H32+'NFR SFF - Partner 5'!H32+'NFR SFF - Partner 6'!H32+'NFR SFF - Partner 7'!H32+'NFR SFF - Partner 8'!H32+'NFR SFF - Partner 9'!H32+'NFR SFF - Partner 10'!H32</f>
        <v>0</v>
      </c>
      <c r="I32" s="501">
        <f>'NFR-budsjett-SFF'!I32+'NFR SFF - Partner 1'!I32+'NFR SFF - Partner 2'!I32+'NFR SFF - Partner 3'!I32+'NFR SFF - Partner 4'!I32+'NFR SFF - Partner 5'!I32+'NFR SFF - Partner 6'!I32+'NFR SFF - Partner 7'!I32+'NFR SFF - Partner 8'!I32+'NFR SFF - Partner 9'!I32+'NFR SFF - Partner 10'!I32</f>
        <v>0</v>
      </c>
      <c r="J32" s="501">
        <f>'NFR-budsjett-SFF'!J32+'NFR SFF - Partner 1'!J32+'NFR SFF - Partner 2'!J32+'NFR SFF - Partner 3'!J32+'NFR SFF - Partner 4'!J32+'NFR SFF - Partner 5'!J32+'NFR SFF - Partner 6'!J32+'NFR SFF - Partner 7'!J32+'NFR SFF - Partner 8'!J32+'NFR SFF - Partner 9'!J32+'NFR SFF - Partner 10'!J32</f>
        <v>0</v>
      </c>
      <c r="K32" s="501">
        <f>'NFR-budsjett-SFF'!K32+'NFR SFF - Partner 1'!K32+'NFR SFF - Partner 2'!K32+'NFR SFF - Partner 3'!K32+'NFR SFF - Partner 4'!K32+'NFR SFF - Partner 5'!K32+'NFR SFF - Partner 6'!K32+'NFR SFF - Partner 7'!K32+'NFR SFF - Partner 8'!K32+'NFR SFF - Partner 9'!K32+'NFR SFF - Partner 10'!K32</f>
        <v>0</v>
      </c>
      <c r="L32" s="501">
        <f>'NFR-budsjett-SFF'!L32+'NFR SFF - Partner 1'!L32+'NFR SFF - Partner 2'!L32+'NFR SFF - Partner 3'!L32+'NFR SFF - Partner 4'!L32+'NFR SFF - Partner 5'!L32+'NFR SFF - Partner 6'!L32+'NFR SFF - Partner 7'!L32+'NFR SFF - Partner 8'!L32+'NFR SFF - Partner 9'!L32+'NFR SFF - Partner 10'!L32</f>
        <v>0</v>
      </c>
      <c r="M32" s="501">
        <f>'NFR-budsjett-SFF'!M32+'NFR SFF - Partner 1'!M32+'NFR SFF - Partner 2'!M32+'NFR SFF - Partner 3'!M32+'NFR SFF - Partner 4'!M32+'NFR SFF - Partner 5'!M32+'NFR SFF - Partner 6'!M32+'NFR SFF - Partner 7'!M32+'NFR SFF - Partner 8'!M32+'NFR SFF - Partner 9'!M32+'NFR SFF - Partner 10'!M32</f>
        <v>0</v>
      </c>
      <c r="N32" s="501">
        <f>'NFR-budsjett-SFF'!N32+'NFR SFF - Partner 1'!N32+'NFR SFF - Partner 2'!N32+'NFR SFF - Partner 3'!N32+'NFR SFF - Partner 4'!N32+'NFR SFF - Partner 5'!N32+'NFR SFF - Partner 6'!N32+'NFR SFF - Partner 7'!N32+'NFR SFF - Partner 8'!N32+'NFR SFF - Partner 9'!N32+'NFR SFF - Partner 10'!N32</f>
        <v>0</v>
      </c>
      <c r="O32" s="501">
        <f>'NFR-budsjett-SFF'!O32+'NFR SFF - Partner 1'!O32+'NFR SFF - Partner 2'!O32+'NFR SFF - Partner 3'!O32+'NFR SFF - Partner 4'!O32+'NFR SFF - Partner 5'!O32+'NFR SFF - Partner 6'!O32+'NFR SFF - Partner 7'!O32+'NFR SFF - Partner 8'!O32+'NFR SFF - Partner 9'!O32+'NFR SFF - Partner 10'!O32</f>
        <v>0</v>
      </c>
      <c r="P32" s="502">
        <f t="shared" si="16"/>
        <v>0</v>
      </c>
      <c r="Q32" s="501">
        <f t="shared" si="15"/>
        <v>0</v>
      </c>
      <c r="R32" s="113"/>
      <c r="S32" s="113"/>
      <c r="T32" s="113"/>
    </row>
    <row r="33" spans="2:20" ht="15" x14ac:dyDescent="0.25">
      <c r="B33" s="641" t="s">
        <v>466</v>
      </c>
      <c r="C33" s="502" t="e">
        <f>SUM(C30:C32)</f>
        <v>#REF!</v>
      </c>
      <c r="D33" s="502" t="e">
        <f t="shared" ref="D33:Q33" si="17">SUM(D30:D32)</f>
        <v>#REF!</v>
      </c>
      <c r="E33" s="502" t="e">
        <f t="shared" si="17"/>
        <v>#REF!</v>
      </c>
      <c r="F33" s="502" t="e">
        <f t="shared" si="17"/>
        <v>#REF!</v>
      </c>
      <c r="G33" s="502" t="e">
        <f t="shared" si="17"/>
        <v>#REF!</v>
      </c>
      <c r="H33" s="502" t="e">
        <f t="shared" si="17"/>
        <v>#REF!</v>
      </c>
      <c r="I33" s="502" t="e">
        <f t="shared" si="17"/>
        <v>#REF!</v>
      </c>
      <c r="J33" s="502" t="e">
        <f t="shared" si="17"/>
        <v>#REF!</v>
      </c>
      <c r="K33" s="502" t="e">
        <f t="shared" si="17"/>
        <v>#REF!</v>
      </c>
      <c r="L33" s="502" t="e">
        <f t="shared" si="17"/>
        <v>#REF!</v>
      </c>
      <c r="M33" s="502" t="e">
        <f t="shared" si="17"/>
        <v>#REF!</v>
      </c>
      <c r="N33" s="502" t="e">
        <f t="shared" si="17"/>
        <v>#REF!</v>
      </c>
      <c r="O33" s="502" t="e">
        <f t="shared" si="17"/>
        <v>#REF!</v>
      </c>
      <c r="P33" s="502" t="e">
        <f t="shared" si="17"/>
        <v>#REF!</v>
      </c>
      <c r="Q33" s="502" t="e">
        <f t="shared" si="17"/>
        <v>#REF!</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470</v>
      </c>
      <c r="C36" s="640">
        <f>C3</f>
        <v>2025</v>
      </c>
      <c r="D36" s="640">
        <f t="shared" ref="D36:O36" si="18">D3</f>
        <v>2026</v>
      </c>
      <c r="E36" s="640">
        <f t="shared" si="18"/>
        <v>2027</v>
      </c>
      <c r="F36" s="640">
        <f t="shared" si="18"/>
        <v>2028</v>
      </c>
      <c r="G36" s="640">
        <f t="shared" si="18"/>
        <v>2029</v>
      </c>
      <c r="H36" s="640">
        <f t="shared" si="18"/>
        <v>2030</v>
      </c>
      <c r="I36" s="640">
        <f t="shared" si="18"/>
        <v>2031</v>
      </c>
      <c r="J36" s="640">
        <f t="shared" si="18"/>
        <v>2032</v>
      </c>
      <c r="K36" s="640">
        <f t="shared" si="18"/>
        <v>2033</v>
      </c>
      <c r="L36" s="640">
        <f t="shared" si="18"/>
        <v>2034</v>
      </c>
      <c r="M36" s="640">
        <f t="shared" si="18"/>
        <v>2035</v>
      </c>
      <c r="N36" s="640">
        <f t="shared" si="18"/>
        <v>2036</v>
      </c>
      <c r="O36" s="640">
        <f t="shared" si="18"/>
        <v>2037</v>
      </c>
      <c r="P36" s="433" t="s">
        <v>126</v>
      </c>
      <c r="Q36" s="442" t="s">
        <v>432</v>
      </c>
      <c r="R36" s="113"/>
      <c r="S36" s="113"/>
      <c r="T36" s="113"/>
    </row>
    <row r="37" spans="2:20" ht="15" x14ac:dyDescent="0.25">
      <c r="B37" s="449" t="s">
        <v>438</v>
      </c>
      <c r="C37" s="501">
        <f>'NFR-budsjett-SFF'!C37+'NFR SFF - Partner 1'!C37+'NFR SFF - Partner 2'!C37+'NFR SFF - Partner 3'!C37+'NFR SFF - Partner 4'!C37+'NFR SFF - Partner 5'!C37+'NFR SFF - Partner 6'!C37+'NFR SFF - Partner 7'!C37+'NFR SFF - Partner 8'!C37+'NFR SFF - Partner 9'!C37+'NFR SFF - Partner 10'!C37</f>
        <v>0</v>
      </c>
      <c r="D37" s="501">
        <f>'NFR-budsjett-SFF'!D37+'NFR SFF - Partner 1'!D37+'NFR SFF - Partner 2'!D37+'NFR SFF - Partner 3'!D37+'NFR SFF - Partner 4'!D37+'NFR SFF - Partner 5'!D37+'NFR SFF - Partner 6'!D37+'NFR SFF - Partner 7'!D37+'NFR SFF - Partner 8'!D37+'NFR SFF - Partner 9'!D37+'NFR SFF - Partner 10'!D37</f>
        <v>0</v>
      </c>
      <c r="E37" s="501">
        <f>'NFR-budsjett-SFF'!E37+'NFR SFF - Partner 1'!E37+'NFR SFF - Partner 2'!E37+'NFR SFF - Partner 3'!E37+'NFR SFF - Partner 4'!E37+'NFR SFF - Partner 5'!E37+'NFR SFF - Partner 6'!E37+'NFR SFF - Partner 7'!E37+'NFR SFF - Partner 8'!E37+'NFR SFF - Partner 9'!E37+'NFR SFF - Partner 10'!E37</f>
        <v>0</v>
      </c>
      <c r="F37" s="501">
        <f>'NFR-budsjett-SFF'!F37+'NFR SFF - Partner 1'!F37+'NFR SFF - Partner 2'!F37+'NFR SFF - Partner 3'!F37+'NFR SFF - Partner 4'!F37+'NFR SFF - Partner 5'!F37+'NFR SFF - Partner 6'!F37+'NFR SFF - Partner 7'!F37+'NFR SFF - Partner 8'!F37+'NFR SFF - Partner 9'!F37+'NFR SFF - Partner 10'!F37</f>
        <v>0</v>
      </c>
      <c r="G37" s="501">
        <f>'NFR-budsjett-SFF'!G37+'NFR SFF - Partner 1'!G37+'NFR SFF - Partner 2'!G37+'NFR SFF - Partner 3'!G37+'NFR SFF - Partner 4'!G37+'NFR SFF - Partner 5'!G37+'NFR SFF - Partner 6'!G37+'NFR SFF - Partner 7'!G37+'NFR SFF - Partner 8'!G37+'NFR SFF - Partner 9'!G37+'NFR SFF - Partner 10'!G37</f>
        <v>0</v>
      </c>
      <c r="H37" s="501">
        <f>'NFR-budsjett-SFF'!H37+'NFR SFF - Partner 1'!H37+'NFR SFF - Partner 2'!H37+'NFR SFF - Partner 3'!H37+'NFR SFF - Partner 4'!H37+'NFR SFF - Partner 5'!H37+'NFR SFF - Partner 6'!H37+'NFR SFF - Partner 7'!H37+'NFR SFF - Partner 8'!H37+'NFR SFF - Partner 9'!H37+'NFR SFF - Partner 10'!H37</f>
        <v>0</v>
      </c>
      <c r="I37" s="501">
        <f>'NFR-budsjett-SFF'!I37+'NFR SFF - Partner 1'!I37+'NFR SFF - Partner 2'!I37+'NFR SFF - Partner 3'!I37+'NFR SFF - Partner 4'!I37+'NFR SFF - Partner 5'!I37+'NFR SFF - Partner 6'!I37+'NFR SFF - Partner 7'!I37+'NFR SFF - Partner 8'!I37+'NFR SFF - Partner 9'!I37+'NFR SFF - Partner 10'!I37</f>
        <v>0</v>
      </c>
      <c r="J37" s="501">
        <f>'NFR-budsjett-SFF'!J37+'NFR SFF - Partner 1'!J37+'NFR SFF - Partner 2'!J37+'NFR SFF - Partner 3'!J37+'NFR SFF - Partner 4'!J37+'NFR SFF - Partner 5'!J37+'NFR SFF - Partner 6'!J37+'NFR SFF - Partner 7'!J37+'NFR SFF - Partner 8'!J37+'NFR SFF - Partner 9'!J37+'NFR SFF - Partner 10'!J37</f>
        <v>0</v>
      </c>
      <c r="K37" s="501">
        <f>'NFR-budsjett-SFF'!K37+'NFR SFF - Partner 1'!K37+'NFR SFF - Partner 2'!K37+'NFR SFF - Partner 3'!K37+'NFR SFF - Partner 4'!K37+'NFR SFF - Partner 5'!K37+'NFR SFF - Partner 6'!K37+'NFR SFF - Partner 7'!K37+'NFR SFF - Partner 8'!K37+'NFR SFF - Partner 9'!K37+'NFR SFF - Partner 10'!K37</f>
        <v>0</v>
      </c>
      <c r="L37" s="501">
        <f>'NFR-budsjett-SFF'!L37+'NFR SFF - Partner 1'!L37+'NFR SFF - Partner 2'!L37+'NFR SFF - Partner 3'!L37+'NFR SFF - Partner 4'!L37+'NFR SFF - Partner 5'!L37+'NFR SFF - Partner 6'!L37+'NFR SFF - Partner 7'!L37+'NFR SFF - Partner 8'!L37+'NFR SFF - Partner 9'!L37+'NFR SFF - Partner 10'!L37</f>
        <v>0</v>
      </c>
      <c r="M37" s="501">
        <f>'NFR-budsjett-SFF'!M37+'NFR SFF - Partner 1'!M37+'NFR SFF - Partner 2'!M37+'NFR SFF - Partner 3'!M37+'NFR SFF - Partner 4'!M37+'NFR SFF - Partner 5'!M37+'NFR SFF - Partner 6'!M37+'NFR SFF - Partner 7'!M37+'NFR SFF - Partner 8'!M37+'NFR SFF - Partner 9'!M37+'NFR SFF - Partner 10'!M37</f>
        <v>0</v>
      </c>
      <c r="N37" s="501">
        <f>'NFR-budsjett-SFF'!N37+'NFR SFF - Partner 1'!N37+'NFR SFF - Partner 2'!N37+'NFR SFF - Partner 3'!N37+'NFR SFF - Partner 4'!N37+'NFR SFF - Partner 5'!N37+'NFR SFF - Partner 6'!N37+'NFR SFF - Partner 7'!N37+'NFR SFF - Partner 8'!N37+'NFR SFF - Partner 9'!N37+'NFR SFF - Partner 10'!N37</f>
        <v>0</v>
      </c>
      <c r="O37" s="501">
        <f>'NFR-budsjett-SFF'!O37+'NFR SFF - Partner 1'!O37+'NFR SFF - Partner 2'!O37+'NFR SFF - Partner 3'!O37+'NFR SFF - Partner 4'!O37+'NFR SFF - Partner 5'!O37+'NFR SFF - Partner 6'!O37+'NFR SFF - Partner 7'!O37+'NFR SFF - Partner 8'!O37+'NFR SFF - Partner 9'!O37+'NFR SFF - Partner 10'!O37</f>
        <v>0</v>
      </c>
      <c r="P37" s="502">
        <f t="shared" ref="P37:P38" si="19">SUM(C37:O37)</f>
        <v>0</v>
      </c>
      <c r="Q37" s="501">
        <f t="shared" ref="Q37:Q38" si="20">SUM(K37:O37)</f>
        <v>0</v>
      </c>
      <c r="R37" s="113"/>
      <c r="S37" s="113"/>
      <c r="T37" s="113"/>
    </row>
    <row r="38" spans="2:20" ht="15" x14ac:dyDescent="0.25">
      <c r="B38" s="449" t="s">
        <v>114</v>
      </c>
      <c r="C38" s="501">
        <f>'NFR-budsjett-SFF'!C38+'NFR SFF - Partner 1'!C38+'NFR SFF - Partner 2'!C38+'NFR SFF - Partner 3'!C38+'NFR SFF - Partner 4'!C38+'NFR SFF - Partner 5'!C38+'NFR SFF - Partner 6'!C38+'NFR SFF - Partner 7'!C38+'NFR SFF - Partner 8'!C38+'NFR SFF - Partner 9'!C38+'NFR SFF - Partner 10'!C38</f>
        <v>0</v>
      </c>
      <c r="D38" s="501">
        <f>'NFR-budsjett-SFF'!D38+'NFR SFF - Partner 1'!D38+'NFR SFF - Partner 2'!D38+'NFR SFF - Partner 3'!D38+'NFR SFF - Partner 4'!D38+'NFR SFF - Partner 5'!D38+'NFR SFF - Partner 6'!D38+'NFR SFF - Partner 7'!D38+'NFR SFF - Partner 8'!D38+'NFR SFF - Partner 9'!D38+'NFR SFF - Partner 10'!D38</f>
        <v>0</v>
      </c>
      <c r="E38" s="501">
        <f>'NFR-budsjett-SFF'!E38+'NFR SFF - Partner 1'!E38+'NFR SFF - Partner 2'!E38+'NFR SFF - Partner 3'!E38+'NFR SFF - Partner 4'!E38+'NFR SFF - Partner 5'!E38+'NFR SFF - Partner 6'!E38+'NFR SFF - Partner 7'!E38+'NFR SFF - Partner 8'!E38+'NFR SFF - Partner 9'!E38+'NFR SFF - Partner 10'!E38</f>
        <v>0</v>
      </c>
      <c r="F38" s="501">
        <f>'NFR-budsjett-SFF'!F38+'NFR SFF - Partner 1'!F38+'NFR SFF - Partner 2'!F38+'NFR SFF - Partner 3'!F38+'NFR SFF - Partner 4'!F38+'NFR SFF - Partner 5'!F38+'NFR SFF - Partner 6'!F38+'NFR SFF - Partner 7'!F38+'NFR SFF - Partner 8'!F38+'NFR SFF - Partner 9'!F38+'NFR SFF - Partner 10'!F38</f>
        <v>0</v>
      </c>
      <c r="G38" s="501">
        <f>'NFR-budsjett-SFF'!G38+'NFR SFF - Partner 1'!G38+'NFR SFF - Partner 2'!G38+'NFR SFF - Partner 3'!G38+'NFR SFF - Partner 4'!G38+'NFR SFF - Partner 5'!G38+'NFR SFF - Partner 6'!G38+'NFR SFF - Partner 7'!G38+'NFR SFF - Partner 8'!G38+'NFR SFF - Partner 9'!G38+'NFR SFF - Partner 10'!G38</f>
        <v>0</v>
      </c>
      <c r="H38" s="501">
        <f>'NFR-budsjett-SFF'!H38+'NFR SFF - Partner 1'!H38+'NFR SFF - Partner 2'!H38+'NFR SFF - Partner 3'!H38+'NFR SFF - Partner 4'!H38+'NFR SFF - Partner 5'!H38+'NFR SFF - Partner 6'!H38+'NFR SFF - Partner 7'!H38+'NFR SFF - Partner 8'!H38+'NFR SFF - Partner 9'!H38+'NFR SFF - Partner 10'!H38</f>
        <v>0</v>
      </c>
      <c r="I38" s="501">
        <f>'NFR-budsjett-SFF'!I38+'NFR SFF - Partner 1'!I38+'NFR SFF - Partner 2'!I38+'NFR SFF - Partner 3'!I38+'NFR SFF - Partner 4'!I38+'NFR SFF - Partner 5'!I38+'NFR SFF - Partner 6'!I38+'NFR SFF - Partner 7'!I38+'NFR SFF - Partner 8'!I38+'NFR SFF - Partner 9'!I38+'NFR SFF - Partner 10'!I38</f>
        <v>0</v>
      </c>
      <c r="J38" s="501">
        <f>'NFR-budsjett-SFF'!J38+'NFR SFF - Partner 1'!J38+'NFR SFF - Partner 2'!J38+'NFR SFF - Partner 3'!J38+'NFR SFF - Partner 4'!J38+'NFR SFF - Partner 5'!J38+'NFR SFF - Partner 6'!J38+'NFR SFF - Partner 7'!J38+'NFR SFF - Partner 8'!J38+'NFR SFF - Partner 9'!J38+'NFR SFF - Partner 10'!J38</f>
        <v>0</v>
      </c>
      <c r="K38" s="501">
        <f>'NFR-budsjett-SFF'!K38+'NFR SFF - Partner 1'!K38+'NFR SFF - Partner 2'!K38+'NFR SFF - Partner 3'!K38+'NFR SFF - Partner 4'!K38+'NFR SFF - Partner 5'!K38+'NFR SFF - Partner 6'!K38+'NFR SFF - Partner 7'!K38+'NFR SFF - Partner 8'!K38+'NFR SFF - Partner 9'!K38+'NFR SFF - Partner 10'!K38</f>
        <v>0</v>
      </c>
      <c r="L38" s="501">
        <f>'NFR-budsjett-SFF'!L38+'NFR SFF - Partner 1'!L38+'NFR SFF - Partner 2'!L38+'NFR SFF - Partner 3'!L38+'NFR SFF - Partner 4'!L38+'NFR SFF - Partner 5'!L38+'NFR SFF - Partner 6'!L38+'NFR SFF - Partner 7'!L38+'NFR SFF - Partner 8'!L38+'NFR SFF - Partner 9'!L38+'NFR SFF - Partner 10'!L38</f>
        <v>0</v>
      </c>
      <c r="M38" s="501">
        <f>'NFR-budsjett-SFF'!M38+'NFR SFF - Partner 1'!M38+'NFR SFF - Partner 2'!M38+'NFR SFF - Partner 3'!M38+'NFR SFF - Partner 4'!M38+'NFR SFF - Partner 5'!M38+'NFR SFF - Partner 6'!M38+'NFR SFF - Partner 7'!M38+'NFR SFF - Partner 8'!M38+'NFR SFF - Partner 9'!M38+'NFR SFF - Partner 10'!M38</f>
        <v>0</v>
      </c>
      <c r="N38" s="501">
        <f>'NFR-budsjett-SFF'!N38+'NFR SFF - Partner 1'!N38+'NFR SFF - Partner 2'!N38+'NFR SFF - Partner 3'!N38+'NFR SFF - Partner 4'!N38+'NFR SFF - Partner 5'!N38+'NFR SFF - Partner 6'!N38+'NFR SFF - Partner 7'!N38+'NFR SFF - Partner 8'!N38+'NFR SFF - Partner 9'!N38+'NFR SFF - Partner 10'!N38</f>
        <v>0</v>
      </c>
      <c r="O38" s="501">
        <f>'NFR-budsjett-SFF'!O38+'NFR SFF - Partner 1'!O38+'NFR SFF - Partner 2'!O38+'NFR SFF - Partner 3'!O38+'NFR SFF - Partner 4'!O38+'NFR SFF - Partner 5'!O38+'NFR SFF - Partner 6'!O38+'NFR SFF - Partner 7'!O38+'NFR SFF - Partner 8'!O38+'NFR SFF - Partner 9'!O38+'NFR SFF - Partner 10'!O38</f>
        <v>0</v>
      </c>
      <c r="P38" s="502">
        <f t="shared" si="19"/>
        <v>0</v>
      </c>
      <c r="Q38" s="501">
        <f t="shared" si="20"/>
        <v>0</v>
      </c>
      <c r="R38" s="113"/>
      <c r="S38" s="113"/>
      <c r="T38" s="113"/>
    </row>
    <row r="39" spans="2:20" ht="15" x14ac:dyDescent="0.25">
      <c r="B39" s="450" t="s">
        <v>276</v>
      </c>
      <c r="C39" s="502">
        <f>SUM(C37:C38)</f>
        <v>0</v>
      </c>
      <c r="D39" s="502">
        <f t="shared" ref="D39:Q39" si="21">SUM(D37:D38)</f>
        <v>0</v>
      </c>
      <c r="E39" s="502">
        <f t="shared" si="21"/>
        <v>0</v>
      </c>
      <c r="F39" s="502">
        <f t="shared" si="21"/>
        <v>0</v>
      </c>
      <c r="G39" s="502">
        <f t="shared" si="21"/>
        <v>0</v>
      </c>
      <c r="H39" s="502">
        <f t="shared" si="21"/>
        <v>0</v>
      </c>
      <c r="I39" s="502">
        <f t="shared" si="21"/>
        <v>0</v>
      </c>
      <c r="J39" s="502">
        <f t="shared" si="21"/>
        <v>0</v>
      </c>
      <c r="K39" s="502">
        <f t="shared" si="21"/>
        <v>0</v>
      </c>
      <c r="L39" s="502">
        <f t="shared" si="21"/>
        <v>0</v>
      </c>
      <c r="M39" s="502">
        <f t="shared" si="21"/>
        <v>0</v>
      </c>
      <c r="N39" s="502">
        <f t="shared" si="21"/>
        <v>0</v>
      </c>
      <c r="O39" s="502">
        <f t="shared" si="21"/>
        <v>0</v>
      </c>
      <c r="P39" s="502">
        <f t="shared" si="21"/>
        <v>0</v>
      </c>
      <c r="Q39" s="502">
        <f t="shared" si="21"/>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ICp9z1nV7oBtE5+aW2Bw8P/Dhztb430268V6DugEPHybkIKF/l7Hght2Lwf8D2DIZvw4BYXe0TmHQwZ4WU29Eg==" saltValue="5QqZhUSj7++9kIMoWnKS0A==" spinCount="100000" sheet="1" formatCells="0" formatColumns="0" formatRows="0"/>
  <mergeCells count="1">
    <mergeCell ref="B34:Q34"/>
  </mergeCells>
  <pageMargins left="0.7" right="0.7" top="0.75" bottom="0.75" header="0.3" footer="0.3"/>
  <pageSetup paperSize="9" scale="48" orientation="landscape"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0070C0"/>
  </sheetPr>
  <dimension ref="A1:AR71"/>
  <sheetViews>
    <sheetView zoomScale="90" zoomScaleNormal="90" workbookViewId="0">
      <selection activeCell="A2" sqref="A2"/>
    </sheetView>
  </sheetViews>
  <sheetFormatPr baseColWidth="10" defaultColWidth="9.140625" defaultRowHeight="12.75" x14ac:dyDescent="0.2"/>
  <cols>
    <col min="1" max="1" width="22.140625" style="113" customWidth="1"/>
    <col min="2" max="2" width="21.85546875" style="113" customWidth="1"/>
    <col min="3" max="7" width="12.85546875" style="113" bestFit="1" customWidth="1"/>
    <col min="8" max="8" width="15.140625" style="113" bestFit="1" customWidth="1"/>
    <col min="9" max="12" width="12.85546875" style="113" bestFit="1" customWidth="1"/>
    <col min="13" max="15" width="14" style="113" customWidth="1"/>
    <col min="16" max="16" width="10.7109375" style="113" customWidth="1"/>
    <col min="17" max="17" width="81" style="113" bestFit="1" customWidth="1"/>
    <col min="18" max="18" width="10.7109375" style="113" customWidth="1"/>
    <col min="19" max="16384" width="9.140625" style="113"/>
  </cols>
  <sheetData>
    <row r="1" spans="1:16" ht="18" x14ac:dyDescent="0.25">
      <c r="A1" s="471" t="s">
        <v>471</v>
      </c>
      <c r="B1" s="471"/>
      <c r="C1" s="471"/>
      <c r="D1" s="471"/>
      <c r="F1" s="471"/>
      <c r="G1" s="471"/>
      <c r="H1" s="471"/>
      <c r="J1" s="472"/>
    </row>
    <row r="2" spans="1:16" ht="12.75" customHeight="1" x14ac:dyDescent="0.25">
      <c r="A2" s="471"/>
      <c r="B2" s="471"/>
      <c r="C2" s="471"/>
      <c r="D2" s="471"/>
      <c r="F2" s="471"/>
      <c r="G2" s="471"/>
      <c r="H2" s="471"/>
    </row>
    <row r="3" spans="1:16" ht="12.75" customHeight="1" x14ac:dyDescent="0.2"/>
    <row r="4" spans="1:16" ht="12.75" customHeight="1" x14ac:dyDescent="0.2">
      <c r="H4" s="473"/>
    </row>
    <row r="5" spans="1:16" x14ac:dyDescent="0.2">
      <c r="A5" s="474" t="s">
        <v>450</v>
      </c>
      <c r="B5" s="474" t="s">
        <v>472</v>
      </c>
      <c r="C5" s="493">
        <f>'NFR-budsjett-SFF'!C3</f>
        <v>2025</v>
      </c>
      <c r="D5" s="493">
        <f>C5+1</f>
        <v>2026</v>
      </c>
      <c r="E5" s="493">
        <f t="shared" ref="E5:M5" si="0">D5+1</f>
        <v>2027</v>
      </c>
      <c r="F5" s="493">
        <f t="shared" si="0"/>
        <v>2028</v>
      </c>
      <c r="G5" s="493">
        <f t="shared" si="0"/>
        <v>2029</v>
      </c>
      <c r="H5" s="493">
        <f t="shared" si="0"/>
        <v>2030</v>
      </c>
      <c r="I5" s="493">
        <f t="shared" si="0"/>
        <v>2031</v>
      </c>
      <c r="J5" s="493">
        <f t="shared" si="0"/>
        <v>2032</v>
      </c>
      <c r="K5" s="493">
        <f t="shared" si="0"/>
        <v>2033</v>
      </c>
      <c r="L5" s="493">
        <f t="shared" si="0"/>
        <v>2034</v>
      </c>
      <c r="M5" s="493">
        <f t="shared" si="0"/>
        <v>2035</v>
      </c>
      <c r="N5" s="493">
        <f t="shared" ref="N5" si="1">M5+1</f>
        <v>2036</v>
      </c>
      <c r="O5" s="493">
        <f t="shared" ref="O5" si="2">N5+1</f>
        <v>2037</v>
      </c>
      <c r="P5" s="439" t="s">
        <v>126</v>
      </c>
    </row>
    <row r="6" spans="1:16" x14ac:dyDescent="0.2">
      <c r="A6" s="475"/>
      <c r="B6" s="476"/>
      <c r="C6" s="476"/>
      <c r="D6" s="476"/>
      <c r="E6" s="476"/>
      <c r="F6" s="476"/>
      <c r="G6" s="476"/>
      <c r="H6" s="476"/>
      <c r="I6" s="476"/>
      <c r="J6" s="476"/>
      <c r="K6" s="476"/>
      <c r="L6" s="476"/>
      <c r="M6" s="476"/>
      <c r="N6" s="476"/>
      <c r="O6" s="476"/>
      <c r="P6" s="431">
        <f>SUM(C6:O6)</f>
        <v>0</v>
      </c>
    </row>
    <row r="7" spans="1:16" x14ac:dyDescent="0.2">
      <c r="A7" s="475"/>
      <c r="B7" s="476"/>
      <c r="C7" s="476"/>
      <c r="D7" s="476"/>
      <c r="E7" s="476"/>
      <c r="F7" s="476"/>
      <c r="G7" s="476"/>
      <c r="H7" s="476"/>
      <c r="I7" s="476"/>
      <c r="J7" s="476"/>
      <c r="K7" s="476"/>
      <c r="L7" s="476"/>
      <c r="M7" s="476"/>
      <c r="N7" s="476"/>
      <c r="O7" s="476"/>
      <c r="P7" s="431">
        <f t="shared" ref="P7:P13" si="3">SUM(C7:O7)</f>
        <v>0</v>
      </c>
    </row>
    <row r="8" spans="1:16" x14ac:dyDescent="0.2">
      <c r="A8" s="475"/>
      <c r="B8" s="476"/>
      <c r="C8" s="476"/>
      <c r="D8" s="476"/>
      <c r="E8" s="476"/>
      <c r="F8" s="476"/>
      <c r="G8" s="476"/>
      <c r="H8" s="476"/>
      <c r="I8" s="476"/>
      <c r="J8" s="476"/>
      <c r="K8" s="476"/>
      <c r="L8" s="476"/>
      <c r="M8" s="476"/>
      <c r="N8" s="476"/>
      <c r="O8" s="476"/>
      <c r="P8" s="431">
        <f t="shared" si="3"/>
        <v>0</v>
      </c>
    </row>
    <row r="9" spans="1:16" x14ac:dyDescent="0.2">
      <c r="A9" s="475"/>
      <c r="B9" s="476"/>
      <c r="C9" s="476"/>
      <c r="D9" s="476"/>
      <c r="E9" s="476"/>
      <c r="F9" s="476"/>
      <c r="G9" s="476"/>
      <c r="H9" s="476"/>
      <c r="I9" s="476"/>
      <c r="J9" s="476"/>
      <c r="K9" s="476"/>
      <c r="L9" s="476"/>
      <c r="M9" s="476"/>
      <c r="N9" s="476"/>
      <c r="O9" s="476"/>
      <c r="P9" s="431">
        <f t="shared" si="3"/>
        <v>0</v>
      </c>
    </row>
    <row r="10" spans="1:16" x14ac:dyDescent="0.2">
      <c r="A10" s="475"/>
      <c r="B10" s="476"/>
      <c r="C10" s="476"/>
      <c r="D10" s="476"/>
      <c r="E10" s="476"/>
      <c r="F10" s="476"/>
      <c r="G10" s="476"/>
      <c r="H10" s="476"/>
      <c r="I10" s="476"/>
      <c r="J10" s="476"/>
      <c r="K10" s="476"/>
      <c r="L10" s="476"/>
      <c r="M10" s="476"/>
      <c r="N10" s="476"/>
      <c r="O10" s="476"/>
      <c r="P10" s="431">
        <f t="shared" si="3"/>
        <v>0</v>
      </c>
    </row>
    <row r="11" spans="1:16" x14ac:dyDescent="0.2">
      <c r="A11" s="475"/>
      <c r="B11" s="476"/>
      <c r="C11" s="476"/>
      <c r="D11" s="476"/>
      <c r="E11" s="476"/>
      <c r="F11" s="476"/>
      <c r="G11" s="476"/>
      <c r="H11" s="476"/>
      <c r="I11" s="476"/>
      <c r="J11" s="476"/>
      <c r="K11" s="476"/>
      <c r="L11" s="476"/>
      <c r="M11" s="476"/>
      <c r="N11" s="476"/>
      <c r="O11" s="476"/>
      <c r="P11" s="431">
        <f t="shared" si="3"/>
        <v>0</v>
      </c>
    </row>
    <row r="12" spans="1:16" x14ac:dyDescent="0.2">
      <c r="A12" s="475"/>
      <c r="B12" s="476"/>
      <c r="C12" s="476"/>
      <c r="D12" s="476"/>
      <c r="E12" s="476"/>
      <c r="F12" s="476"/>
      <c r="G12" s="476"/>
      <c r="H12" s="476"/>
      <c r="I12" s="476"/>
      <c r="J12" s="476"/>
      <c r="K12" s="476"/>
      <c r="L12" s="476"/>
      <c r="M12" s="476"/>
      <c r="N12" s="476"/>
      <c r="O12" s="476"/>
      <c r="P12" s="431">
        <f t="shared" si="3"/>
        <v>0</v>
      </c>
    </row>
    <row r="13" spans="1:16" x14ac:dyDescent="0.2">
      <c r="A13" s="475"/>
      <c r="B13" s="476"/>
      <c r="C13" s="476"/>
      <c r="D13" s="476"/>
      <c r="E13" s="476"/>
      <c r="F13" s="476"/>
      <c r="G13" s="476"/>
      <c r="H13" s="476"/>
      <c r="I13" s="476"/>
      <c r="J13" s="476"/>
      <c r="K13" s="476"/>
      <c r="L13" s="476"/>
      <c r="M13" s="476"/>
      <c r="N13" s="476"/>
      <c r="O13" s="476"/>
      <c r="P13" s="431">
        <f t="shared" si="3"/>
        <v>0</v>
      </c>
    </row>
    <row r="14" spans="1:16" ht="15" x14ac:dyDescent="0.25">
      <c r="A14" s="439" t="s">
        <v>380</v>
      </c>
      <c r="B14" s="439"/>
      <c r="C14" s="13">
        <f t="shared" ref="C14:M14" si="4">SUM(C6:C13)</f>
        <v>0</v>
      </c>
      <c r="D14" s="13">
        <f t="shared" si="4"/>
        <v>0</v>
      </c>
      <c r="E14" s="13">
        <f t="shared" si="4"/>
        <v>0</v>
      </c>
      <c r="F14" s="13">
        <f t="shared" si="4"/>
        <v>0</v>
      </c>
      <c r="G14" s="13">
        <f t="shared" si="4"/>
        <v>0</v>
      </c>
      <c r="H14" s="13">
        <f t="shared" si="4"/>
        <v>0</v>
      </c>
      <c r="I14" s="13">
        <f t="shared" si="4"/>
        <v>0</v>
      </c>
      <c r="J14" s="13">
        <f t="shared" si="4"/>
        <v>0</v>
      </c>
      <c r="K14" s="13">
        <f t="shared" si="4"/>
        <v>0</v>
      </c>
      <c r="L14" s="13">
        <f t="shared" si="4"/>
        <v>0</v>
      </c>
      <c r="M14" s="13">
        <f t="shared" si="4"/>
        <v>0</v>
      </c>
      <c r="N14" s="13">
        <f t="shared" ref="N14:O14" si="5">SUM(N6:N13)</f>
        <v>0</v>
      </c>
      <c r="O14" s="13">
        <f t="shared" si="5"/>
        <v>0</v>
      </c>
      <c r="P14" s="13">
        <f>SUM(P6:P13)</f>
        <v>0</v>
      </c>
    </row>
    <row r="15" spans="1:16" x14ac:dyDescent="0.2">
      <c r="A15" s="384"/>
      <c r="B15" s="384"/>
      <c r="C15" s="477"/>
      <c r="D15" s="477"/>
      <c r="E15" s="477"/>
      <c r="F15" s="477"/>
      <c r="G15" s="477"/>
      <c r="H15" s="477"/>
      <c r="I15" s="477"/>
      <c r="J15" s="477"/>
      <c r="K15" s="477"/>
      <c r="L15" s="477"/>
      <c r="M15" s="477"/>
      <c r="N15" s="477"/>
    </row>
    <row r="17" spans="1:44" x14ac:dyDescent="0.2">
      <c r="A17" s="439" t="s">
        <v>473</v>
      </c>
      <c r="B17" s="439"/>
    </row>
    <row r="18" spans="1:44" x14ac:dyDescent="0.2">
      <c r="C18" s="439" t="s">
        <v>474</v>
      </c>
      <c r="D18" s="439" t="s">
        <v>475</v>
      </c>
      <c r="E18" s="439"/>
      <c r="F18" s="439"/>
      <c r="G18" s="439"/>
      <c r="H18" s="439" t="s">
        <v>476</v>
      </c>
      <c r="I18" s="439"/>
      <c r="J18" s="439"/>
      <c r="K18" s="439" t="s">
        <v>477</v>
      </c>
      <c r="L18" s="439" t="s">
        <v>478</v>
      </c>
      <c r="M18" s="439"/>
    </row>
    <row r="19" spans="1:44" x14ac:dyDescent="0.2">
      <c r="C19" s="478"/>
      <c r="D19" s="818"/>
      <c r="E19" s="819"/>
      <c r="F19" s="819"/>
      <c r="G19" s="820"/>
      <c r="H19" s="818"/>
      <c r="I19" s="819"/>
      <c r="J19" s="820"/>
      <c r="K19" s="478"/>
      <c r="L19" s="478"/>
      <c r="M19" s="478"/>
    </row>
    <row r="20" spans="1:44" x14ac:dyDescent="0.2">
      <c r="C20" s="478"/>
      <c r="D20" s="818"/>
      <c r="E20" s="819"/>
      <c r="F20" s="819"/>
      <c r="G20" s="820"/>
      <c r="H20" s="818"/>
      <c r="I20" s="819"/>
      <c r="J20" s="820"/>
      <c r="K20" s="478"/>
      <c r="L20" s="478"/>
      <c r="M20" s="478"/>
    </row>
    <row r="21" spans="1:44" x14ac:dyDescent="0.2">
      <c r="C21" s="478"/>
      <c r="D21" s="818"/>
      <c r="E21" s="819"/>
      <c r="F21" s="819"/>
      <c r="G21" s="820"/>
      <c r="H21" s="818"/>
      <c r="I21" s="819"/>
      <c r="J21" s="820"/>
      <c r="K21" s="478"/>
      <c r="L21" s="478"/>
      <c r="M21" s="478"/>
    </row>
    <row r="22" spans="1:44" x14ac:dyDescent="0.2">
      <c r="C22" s="478"/>
      <c r="D22" s="818"/>
      <c r="E22" s="819"/>
      <c r="F22" s="819"/>
      <c r="G22" s="820"/>
      <c r="H22" s="818"/>
      <c r="I22" s="819"/>
      <c r="J22" s="820"/>
      <c r="K22" s="478"/>
      <c r="L22" s="478"/>
      <c r="M22" s="478"/>
    </row>
    <row r="23" spans="1:44" x14ac:dyDescent="0.2">
      <c r="C23" s="478"/>
      <c r="D23" s="818"/>
      <c r="E23" s="819"/>
      <c r="F23" s="819"/>
      <c r="G23" s="820"/>
      <c r="H23" s="818"/>
      <c r="I23" s="819"/>
      <c r="J23" s="820"/>
      <c r="K23" s="478"/>
      <c r="L23" s="478"/>
      <c r="M23" s="478"/>
    </row>
    <row r="24" spans="1:44" x14ac:dyDescent="0.2">
      <c r="C24" s="478"/>
      <c r="D24" s="818"/>
      <c r="E24" s="819"/>
      <c r="F24" s="819"/>
      <c r="G24" s="820"/>
      <c r="H24" s="818"/>
      <c r="I24" s="819"/>
      <c r="J24" s="820"/>
      <c r="K24" s="478"/>
      <c r="L24" s="478"/>
      <c r="M24" s="478"/>
    </row>
    <row r="25" spans="1:44" x14ac:dyDescent="0.2">
      <c r="C25" s="478"/>
      <c r="D25" s="539"/>
      <c r="E25" s="540"/>
      <c r="F25" s="540"/>
      <c r="G25" s="541"/>
      <c r="H25" s="539"/>
      <c r="I25" s="540"/>
      <c r="J25" s="541"/>
      <c r="K25" s="478"/>
      <c r="L25" s="478"/>
      <c r="M25" s="478"/>
    </row>
    <row r="26" spans="1:44" x14ac:dyDescent="0.2">
      <c r="C26" s="478"/>
      <c r="D26" s="539"/>
      <c r="E26" s="540"/>
      <c r="F26" s="540"/>
      <c r="G26" s="541"/>
      <c r="H26" s="539"/>
      <c r="I26" s="540"/>
      <c r="J26" s="541"/>
      <c r="K26" s="478"/>
      <c r="L26" s="478"/>
      <c r="M26" s="478"/>
    </row>
    <row r="27" spans="1:44" x14ac:dyDescent="0.2">
      <c r="C27" s="478"/>
      <c r="D27" s="539"/>
      <c r="E27" s="540"/>
      <c r="F27" s="540"/>
      <c r="G27" s="541"/>
      <c r="H27" s="539"/>
      <c r="I27" s="540"/>
      <c r="J27" s="541"/>
      <c r="K27" s="478"/>
      <c r="L27" s="478"/>
      <c r="M27" s="478"/>
    </row>
    <row r="28" spans="1:44" x14ac:dyDescent="0.2">
      <c r="C28" s="478"/>
      <c r="D28" s="539"/>
      <c r="E28" s="540"/>
      <c r="F28" s="540"/>
      <c r="G28" s="541"/>
      <c r="H28" s="539"/>
      <c r="I28" s="540"/>
      <c r="J28" s="541"/>
      <c r="K28" s="478"/>
      <c r="L28" s="478"/>
      <c r="M28" s="478"/>
      <c r="AD28" s="479"/>
      <c r="AE28" s="479" t="s">
        <v>479</v>
      </c>
      <c r="AF28" s="480" t="e">
        <f>[4]Tabeller!B46</f>
        <v>#REF!</v>
      </c>
      <c r="AG28" s="480">
        <f>[4]Tabeller!D45</f>
        <v>1</v>
      </c>
      <c r="AH28" s="480">
        <f>[4]Tabeller!E45</f>
        <v>1.03</v>
      </c>
      <c r="AI28" s="480">
        <f>[4]Tabeller!F45</f>
        <v>1.0609</v>
      </c>
      <c r="AJ28" s="480">
        <f>[4]Tabeller!G45</f>
        <v>1.092727</v>
      </c>
      <c r="AK28" s="480">
        <f>[4]Tabeller!H45</f>
        <v>1.1255088100000001</v>
      </c>
      <c r="AL28" s="480">
        <f>[4]Tabeller!I45</f>
        <v>1.1592740743000001</v>
      </c>
      <c r="AM28" s="480">
        <f>[4]Tabeller!J45</f>
        <v>1.1940522965290001</v>
      </c>
      <c r="AN28" s="480">
        <f>[4]Tabeller!K45</f>
        <v>1.2298738654248702</v>
      </c>
      <c r="AO28" s="480">
        <f>[4]Tabeller!L45</f>
        <v>1.2667700813876164</v>
      </c>
      <c r="AP28" s="480">
        <f>[4]Tabeller!M45</f>
        <v>1.3047731838292449</v>
      </c>
    </row>
    <row r="29" spans="1:44" x14ac:dyDescent="0.2">
      <c r="C29" s="478"/>
      <c r="D29" s="539"/>
      <c r="E29" s="540"/>
      <c r="F29" s="540"/>
      <c r="G29" s="541"/>
      <c r="H29" s="539"/>
      <c r="I29" s="540"/>
      <c r="J29" s="541"/>
      <c r="K29" s="478"/>
      <c r="L29" s="478"/>
      <c r="M29" s="478"/>
    </row>
    <row r="30" spans="1:44" x14ac:dyDescent="0.2">
      <c r="C30" s="478"/>
      <c r="D30" s="539"/>
      <c r="E30" s="540"/>
      <c r="F30" s="540"/>
      <c r="G30" s="541"/>
      <c r="H30" s="539"/>
      <c r="I30" s="540"/>
      <c r="J30" s="541"/>
      <c r="K30" s="478"/>
      <c r="L30" s="478"/>
      <c r="M30" s="478"/>
      <c r="AG30" s="113">
        <f>'[4]SFF-basis'!AJ53</f>
        <v>2013</v>
      </c>
      <c r="AH30" s="113">
        <f>'[4]SFF-basis'!AK53</f>
        <v>2014</v>
      </c>
      <c r="AI30" s="113">
        <f>'[4]SFF-basis'!AL53</f>
        <v>2015</v>
      </c>
      <c r="AJ30" s="113">
        <f>'[4]SFF-basis'!AM53</f>
        <v>2016</v>
      </c>
      <c r="AK30" s="113">
        <f>'[4]SFF-basis'!AN53</f>
        <v>2017</v>
      </c>
      <c r="AL30" s="113">
        <f>'[4]SFF-basis'!AO53</f>
        <v>2018</v>
      </c>
      <c r="AM30" s="113">
        <f>'[4]SFF-basis'!AP53</f>
        <v>2019</v>
      </c>
      <c r="AN30" s="113">
        <f>'[4]SFF-basis'!AQ53</f>
        <v>2020</v>
      </c>
      <c r="AO30" s="113">
        <f>'[4]SFF-basis'!AR53</f>
        <v>2021</v>
      </c>
      <c r="AP30" s="113">
        <f>'[4]SFF-basis'!AS53</f>
        <v>2022</v>
      </c>
      <c r="AQ30" s="113" t="s">
        <v>84</v>
      </c>
      <c r="AR30" s="113" t="s">
        <v>432</v>
      </c>
    </row>
    <row r="31" spans="1:44" x14ac:dyDescent="0.2">
      <c r="C31" s="478"/>
      <c r="D31" s="539"/>
      <c r="E31" s="540"/>
      <c r="F31" s="540"/>
      <c r="G31" s="541"/>
      <c r="H31" s="539"/>
      <c r="I31" s="540"/>
      <c r="J31" s="541"/>
      <c r="K31" s="478"/>
      <c r="L31" s="478"/>
      <c r="M31" s="478"/>
      <c r="Q31" s="439"/>
      <c r="R31" s="439"/>
      <c r="S31" s="439"/>
      <c r="T31" s="439"/>
      <c r="U31" s="439"/>
      <c r="V31" s="439"/>
      <c r="W31" s="439"/>
      <c r="X31" s="439"/>
      <c r="Y31" s="439"/>
      <c r="Z31" s="439"/>
      <c r="AA31" s="439"/>
      <c r="AB31" s="439"/>
      <c r="AC31" s="439"/>
      <c r="AD31" s="439"/>
      <c r="AE31" s="439"/>
      <c r="AG31" s="483">
        <f>[4]Tabeller!$C12/1000*C55*AG$28</f>
        <v>0</v>
      </c>
      <c r="AH31" s="483">
        <f>[4]Tabeller!$C12/1000*D55*AH$28</f>
        <v>0</v>
      </c>
      <c r="AI31" s="483">
        <f>[4]Tabeller!$C12/1000*E55*AI$28</f>
        <v>0</v>
      </c>
      <c r="AJ31" s="483">
        <f>[4]Tabeller!$C12/1000*F55*AJ$28</f>
        <v>0</v>
      </c>
      <c r="AK31" s="483">
        <f>[4]Tabeller!$C12/1000*G55*AK$28</f>
        <v>0</v>
      </c>
      <c r="AL31" s="483">
        <f>[4]Tabeller!$C12/1000*H55*AL$28</f>
        <v>0</v>
      </c>
      <c r="AM31" s="483">
        <f>[4]Tabeller!$C12/1000*I55*AM$28</f>
        <v>0</v>
      </c>
      <c r="AN31" s="483">
        <f>[4]Tabeller!$C12/1000*J55*AN$28</f>
        <v>0</v>
      </c>
      <c r="AO31" s="483">
        <f>[4]Tabeller!$C12/1000*K55*AO$28</f>
        <v>0</v>
      </c>
      <c r="AP31" s="483">
        <f>[4]Tabeller!$C12/1000*L55*AP$28</f>
        <v>0</v>
      </c>
      <c r="AQ31" s="484">
        <f>SUM(AG31:AP31)</f>
        <v>0</v>
      </c>
      <c r="AR31" s="118">
        <f>SUM(AL31:AP31)</f>
        <v>0</v>
      </c>
    </row>
    <row r="32" spans="1:44" x14ac:dyDescent="0.2">
      <c r="C32" s="478"/>
      <c r="D32" s="539"/>
      <c r="E32" s="540"/>
      <c r="F32" s="540"/>
      <c r="G32" s="541"/>
      <c r="H32" s="539"/>
      <c r="I32" s="540"/>
      <c r="J32" s="541"/>
      <c r="K32" s="478"/>
      <c r="L32" s="478"/>
      <c r="M32" s="478"/>
      <c r="Q32" s="485"/>
      <c r="R32" s="485"/>
      <c r="S32" s="485"/>
      <c r="T32" s="485"/>
      <c r="U32" s="485"/>
      <c r="V32" s="485"/>
      <c r="W32" s="485"/>
      <c r="X32" s="485"/>
      <c r="Y32" s="485"/>
      <c r="Z32" s="485"/>
      <c r="AA32" s="485"/>
      <c r="AB32" s="485"/>
      <c r="AC32" s="485"/>
      <c r="AD32" s="485"/>
      <c r="AE32" s="485"/>
      <c r="AF32" s="439"/>
      <c r="AG32" s="483">
        <f>[4]Tabeller!$C14/1000*C56*AG$28</f>
        <v>0</v>
      </c>
      <c r="AH32" s="483">
        <f>[4]Tabeller!$C14/1000*D56*AH$28</f>
        <v>0</v>
      </c>
      <c r="AI32" s="483">
        <f>[4]Tabeller!$C14/1000*E56*AI$28</f>
        <v>0</v>
      </c>
      <c r="AJ32" s="483">
        <f>[4]Tabeller!$C14/1000*F56*AJ$28</f>
        <v>0</v>
      </c>
      <c r="AK32" s="483">
        <f>[4]Tabeller!$C14/1000*G56*AK$28</f>
        <v>0</v>
      </c>
      <c r="AL32" s="483">
        <f>[4]Tabeller!$C14/1000*H56*AL$28</f>
        <v>0</v>
      </c>
      <c r="AM32" s="483">
        <f>[4]Tabeller!$C14/1000*I56*AM$28</f>
        <v>0</v>
      </c>
      <c r="AN32" s="483">
        <f>[4]Tabeller!$C14/1000*J56*AN$28</f>
        <v>0</v>
      </c>
      <c r="AO32" s="483">
        <f>[4]Tabeller!$C14/1000*K56*AO$28</f>
        <v>0</v>
      </c>
      <c r="AP32" s="483">
        <f>[4]Tabeller!$C14/1000*L56*AP$28</f>
        <v>0</v>
      </c>
      <c r="AQ32" s="484">
        <f t="shared" ref="AQ32:AQ39" si="6">SUM(AG32:AP32)</f>
        <v>0</v>
      </c>
      <c r="AR32" s="118">
        <f t="shared" ref="AR32:AR39" si="7">SUM(AL32:AP32)</f>
        <v>0</v>
      </c>
    </row>
    <row r="33" spans="1:44" x14ac:dyDescent="0.2">
      <c r="A33" s="135"/>
      <c r="B33" s="135"/>
      <c r="C33" s="478"/>
      <c r="D33" s="539"/>
      <c r="E33" s="540"/>
      <c r="F33" s="540"/>
      <c r="G33" s="541"/>
      <c r="H33" s="539"/>
      <c r="I33" s="540"/>
      <c r="J33" s="541"/>
      <c r="K33" s="478"/>
      <c r="L33" s="478"/>
      <c r="M33" s="478"/>
      <c r="Q33" s="485"/>
      <c r="R33" s="485"/>
      <c r="S33" s="485"/>
      <c r="T33" s="485"/>
      <c r="U33" s="485"/>
      <c r="V33" s="485"/>
      <c r="W33" s="485"/>
      <c r="X33" s="485"/>
      <c r="Y33" s="485"/>
      <c r="Z33" s="485"/>
      <c r="AA33" s="485"/>
      <c r="AB33" s="485"/>
      <c r="AC33" s="485"/>
      <c r="AD33" s="485"/>
      <c r="AE33" s="485"/>
      <c r="AF33" s="439"/>
      <c r="AG33" s="483">
        <f>[4]Tabeller!$C15/1000*C57*AG$28</f>
        <v>0</v>
      </c>
      <c r="AH33" s="483">
        <f>[4]Tabeller!$C15/1000*D57*AH$28</f>
        <v>0</v>
      </c>
      <c r="AI33" s="483">
        <f>[4]Tabeller!$C15/1000*E57*AI$28</f>
        <v>0</v>
      </c>
      <c r="AJ33" s="483">
        <f>[4]Tabeller!$C15/1000*F57*AJ$28</f>
        <v>0</v>
      </c>
      <c r="AK33" s="483">
        <f>[4]Tabeller!$C15/1000*G57*AK$28</f>
        <v>0</v>
      </c>
      <c r="AL33" s="483">
        <f>[4]Tabeller!$C15/1000*H57*AL$28</f>
        <v>0</v>
      </c>
      <c r="AM33" s="483">
        <f>[4]Tabeller!$C15/1000*I57*AM$28</f>
        <v>0</v>
      </c>
      <c r="AN33" s="483">
        <f>[4]Tabeller!$C15/1000*J57*AN$28</f>
        <v>0</v>
      </c>
      <c r="AO33" s="483">
        <f>[4]Tabeller!$C15/1000*K57*AO$28</f>
        <v>0</v>
      </c>
      <c r="AP33" s="483">
        <f>[4]Tabeller!$C15/1000*L57*AP$28</f>
        <v>0</v>
      </c>
      <c r="AQ33" s="484">
        <f t="shared" si="6"/>
        <v>0</v>
      </c>
      <c r="AR33" s="118">
        <f t="shared" si="7"/>
        <v>0</v>
      </c>
    </row>
    <row r="34" spans="1:44" x14ac:dyDescent="0.2">
      <c r="A34" s="481"/>
      <c r="B34" s="481"/>
      <c r="C34" s="478"/>
      <c r="D34" s="539"/>
      <c r="E34" s="540"/>
      <c r="F34" s="540"/>
      <c r="G34" s="541"/>
      <c r="H34" s="539"/>
      <c r="I34" s="540"/>
      <c r="J34" s="541"/>
      <c r="K34" s="478"/>
      <c r="L34" s="478"/>
      <c r="M34" s="478"/>
      <c r="Q34" s="485"/>
      <c r="R34" s="485"/>
      <c r="S34" s="485"/>
      <c r="T34" s="485"/>
      <c r="U34" s="485"/>
      <c r="V34" s="485"/>
      <c r="W34" s="485"/>
      <c r="X34" s="485"/>
      <c r="Y34" s="485"/>
      <c r="Z34" s="485"/>
      <c r="AA34" s="485"/>
      <c r="AB34" s="485"/>
      <c r="AC34" s="485"/>
      <c r="AD34" s="485"/>
      <c r="AE34" s="485"/>
      <c r="AF34" s="439"/>
      <c r="AG34" s="483">
        <f>[4]Tabeller!$C16/1000*C58*AG$28</f>
        <v>0</v>
      </c>
      <c r="AH34" s="483">
        <f>[4]Tabeller!$C16/1000*D58*AH$28</f>
        <v>0</v>
      </c>
      <c r="AI34" s="483">
        <f>[4]Tabeller!$C16/1000*E58*AI$28</f>
        <v>0</v>
      </c>
      <c r="AJ34" s="483">
        <f>[4]Tabeller!$C16/1000*F58*AJ$28</f>
        <v>0</v>
      </c>
      <c r="AK34" s="483">
        <f>[4]Tabeller!$C16/1000*G58*AK$28</f>
        <v>0</v>
      </c>
      <c r="AL34" s="483">
        <f>[4]Tabeller!$C16/1000*H58*AL$28</f>
        <v>0</v>
      </c>
      <c r="AM34" s="483">
        <f>[4]Tabeller!$C16/1000*I58*AM$28</f>
        <v>0</v>
      </c>
      <c r="AN34" s="483">
        <f>[4]Tabeller!$C16/1000*J58*AN$28</f>
        <v>0</v>
      </c>
      <c r="AO34" s="483">
        <f>[4]Tabeller!$C16/1000*K58*AO$28</f>
        <v>0</v>
      </c>
      <c r="AP34" s="483">
        <f>[4]Tabeller!$C16/1000*L58*AP$28</f>
        <v>0</v>
      </c>
      <c r="AQ34" s="484">
        <f t="shared" si="6"/>
        <v>0</v>
      </c>
      <c r="AR34" s="118">
        <f t="shared" si="7"/>
        <v>0</v>
      </c>
    </row>
    <row r="35" spans="1:44" x14ac:dyDescent="0.2">
      <c r="A35" s="481"/>
      <c r="B35" s="481"/>
      <c r="C35" s="478"/>
      <c r="D35" s="539"/>
      <c r="E35" s="540"/>
      <c r="F35" s="540"/>
      <c r="G35" s="541"/>
      <c r="H35" s="539"/>
      <c r="I35" s="540"/>
      <c r="J35" s="541"/>
      <c r="K35" s="478"/>
      <c r="L35" s="478"/>
      <c r="M35" s="478"/>
      <c r="Q35" s="485"/>
      <c r="R35" s="485"/>
      <c r="S35" s="485"/>
      <c r="T35" s="485"/>
      <c r="U35" s="485"/>
      <c r="V35" s="485"/>
      <c r="W35" s="485"/>
      <c r="X35" s="485"/>
      <c r="Y35" s="485"/>
      <c r="Z35" s="485"/>
      <c r="AA35" s="485"/>
      <c r="AB35" s="485"/>
      <c r="AC35" s="485"/>
      <c r="AD35" s="485"/>
      <c r="AE35" s="485"/>
      <c r="AF35" s="439"/>
      <c r="AG35" s="483">
        <f>[4]Tabeller!$C17/1000*C59*AG$28</f>
        <v>0</v>
      </c>
      <c r="AH35" s="483">
        <f>[4]Tabeller!$C17/1000*D59*AH$28</f>
        <v>0</v>
      </c>
      <c r="AI35" s="483">
        <f>[4]Tabeller!$C17/1000*E59*AI$28</f>
        <v>0</v>
      </c>
      <c r="AJ35" s="483">
        <f>[4]Tabeller!$C17/1000*F59*AJ$28</f>
        <v>0</v>
      </c>
      <c r="AK35" s="483">
        <f>[4]Tabeller!$C17/1000*G59*AK$28</f>
        <v>0</v>
      </c>
      <c r="AL35" s="483">
        <f>[4]Tabeller!$C17/1000*H59*AL$28</f>
        <v>0</v>
      </c>
      <c r="AM35" s="483">
        <f>[4]Tabeller!$C17/1000*I59*AM$28</f>
        <v>0</v>
      </c>
      <c r="AN35" s="483">
        <f>[4]Tabeller!$C17/1000*J59*AN$28</f>
        <v>0</v>
      </c>
      <c r="AO35" s="483">
        <f>[4]Tabeller!$C17/1000*K59*AO$28</f>
        <v>0</v>
      </c>
      <c r="AP35" s="483">
        <f>[4]Tabeller!$C17/1000*L59*AP$28</f>
        <v>0</v>
      </c>
      <c r="AQ35" s="484">
        <f t="shared" si="6"/>
        <v>0</v>
      </c>
      <c r="AR35" s="118">
        <f t="shared" si="7"/>
        <v>0</v>
      </c>
    </row>
    <row r="36" spans="1:44" x14ac:dyDescent="0.2">
      <c r="A36" s="481"/>
      <c r="B36" s="481"/>
      <c r="C36" s="478"/>
      <c r="D36" s="539"/>
      <c r="E36" s="540"/>
      <c r="F36" s="540"/>
      <c r="G36" s="541"/>
      <c r="H36" s="539"/>
      <c r="I36" s="540"/>
      <c r="J36" s="541"/>
      <c r="K36" s="478"/>
      <c r="L36" s="478"/>
      <c r="M36" s="478"/>
      <c r="Q36" s="485"/>
      <c r="R36" s="485"/>
      <c r="S36" s="485"/>
      <c r="T36" s="485"/>
      <c r="U36" s="485"/>
      <c r="V36" s="485"/>
      <c r="W36" s="485"/>
      <c r="X36" s="485"/>
      <c r="Y36" s="485"/>
      <c r="Z36" s="485"/>
      <c r="AA36" s="485"/>
      <c r="AB36" s="485"/>
      <c r="AC36" s="485"/>
      <c r="AD36" s="485"/>
      <c r="AE36" s="485"/>
      <c r="AF36" s="439"/>
      <c r="AG36" s="483">
        <f>[4]Tabeller!$C18/1000*C60*AG$28</f>
        <v>0</v>
      </c>
      <c r="AH36" s="483">
        <f>[4]Tabeller!$C18/1000*D60*AH$28</f>
        <v>0</v>
      </c>
      <c r="AI36" s="483">
        <f>[4]Tabeller!$C18/1000*E60*AI$28</f>
        <v>0</v>
      </c>
      <c r="AJ36" s="483">
        <f>[4]Tabeller!$C18/1000*F60*AJ$28</f>
        <v>0</v>
      </c>
      <c r="AK36" s="483">
        <f>[4]Tabeller!$C18/1000*G60*AK$28</f>
        <v>0</v>
      </c>
      <c r="AL36" s="483">
        <f>[4]Tabeller!$C18/1000*H60*AL$28</f>
        <v>0</v>
      </c>
      <c r="AM36" s="483">
        <f>[4]Tabeller!$C18/1000*I60*AM$28</f>
        <v>0</v>
      </c>
      <c r="AN36" s="483">
        <f>[4]Tabeller!$C18/1000*J60*AN$28</f>
        <v>0</v>
      </c>
      <c r="AO36" s="483">
        <f>[4]Tabeller!$C18/1000*K60*AO$28</f>
        <v>0</v>
      </c>
      <c r="AP36" s="483">
        <f>[4]Tabeller!$C18/1000*L60*AP$28</f>
        <v>0</v>
      </c>
      <c r="AQ36" s="484">
        <f t="shared" si="6"/>
        <v>0</v>
      </c>
      <c r="AR36" s="118">
        <f t="shared" si="7"/>
        <v>0</v>
      </c>
    </row>
    <row r="37" spans="1:44" x14ac:dyDescent="0.2">
      <c r="A37" s="481"/>
      <c r="B37" s="481"/>
      <c r="C37" s="478"/>
      <c r="D37" s="539"/>
      <c r="E37" s="540"/>
      <c r="F37" s="540"/>
      <c r="G37" s="541"/>
      <c r="H37" s="539"/>
      <c r="I37" s="540"/>
      <c r="J37" s="541"/>
      <c r="K37" s="478"/>
      <c r="L37" s="478"/>
      <c r="M37" s="478"/>
      <c r="Q37" s="485"/>
      <c r="R37" s="485"/>
      <c r="S37" s="485"/>
      <c r="T37" s="485"/>
      <c r="U37" s="485"/>
      <c r="V37" s="485"/>
      <c r="W37" s="485"/>
      <c r="X37" s="485"/>
      <c r="Y37" s="485"/>
      <c r="Z37" s="485"/>
      <c r="AA37" s="485"/>
      <c r="AB37" s="485"/>
      <c r="AC37" s="485"/>
      <c r="AD37" s="485"/>
      <c r="AE37" s="485"/>
      <c r="AF37" s="439"/>
      <c r="AG37" s="483">
        <f>[4]Tabeller!$C19/1000*C61*AG$28</f>
        <v>0</v>
      </c>
      <c r="AH37" s="483">
        <f>[4]Tabeller!$C19/1000*D61*AH$28</f>
        <v>0</v>
      </c>
      <c r="AI37" s="483">
        <f>[4]Tabeller!$C19/1000*E61*AI$28</f>
        <v>0</v>
      </c>
      <c r="AJ37" s="483">
        <f>[4]Tabeller!$C19/1000*F61*AJ$28</f>
        <v>0</v>
      </c>
      <c r="AK37" s="483">
        <f>[4]Tabeller!$C19/1000*G61*AK$28</f>
        <v>0</v>
      </c>
      <c r="AL37" s="483">
        <f>[4]Tabeller!$C19/1000*H61*AL$28</f>
        <v>0</v>
      </c>
      <c r="AM37" s="483">
        <f>[4]Tabeller!$C19/1000*I61*AM$28</f>
        <v>0</v>
      </c>
      <c r="AN37" s="483">
        <f>[4]Tabeller!$C19/1000*J61*AN$28</f>
        <v>0</v>
      </c>
      <c r="AO37" s="483">
        <f>[4]Tabeller!$C19/1000*K61*AO$28</f>
        <v>0</v>
      </c>
      <c r="AP37" s="483">
        <f>[4]Tabeller!$C19/1000*L61*AP$28</f>
        <v>0</v>
      </c>
      <c r="AQ37" s="484">
        <f t="shared" si="6"/>
        <v>0</v>
      </c>
      <c r="AR37" s="118">
        <f t="shared" si="7"/>
        <v>0</v>
      </c>
    </row>
    <row r="38" spans="1:44" x14ac:dyDescent="0.2">
      <c r="A38" s="481"/>
      <c r="B38" s="481"/>
      <c r="C38" s="478"/>
      <c r="D38" s="539"/>
      <c r="E38" s="540"/>
      <c r="F38" s="540"/>
      <c r="G38" s="541"/>
      <c r="H38" s="539"/>
      <c r="I38" s="540"/>
      <c r="J38" s="541"/>
      <c r="K38" s="478"/>
      <c r="L38" s="478"/>
      <c r="M38" s="478"/>
      <c r="Q38" s="485"/>
      <c r="R38" s="485"/>
      <c r="S38" s="485"/>
      <c r="T38" s="485"/>
      <c r="U38" s="485"/>
      <c r="V38" s="485"/>
      <c r="W38" s="485"/>
      <c r="X38" s="485"/>
      <c r="Y38" s="485"/>
      <c r="Z38" s="485"/>
      <c r="AA38" s="485"/>
      <c r="AB38" s="485"/>
      <c r="AC38" s="485"/>
      <c r="AD38" s="485"/>
      <c r="AE38" s="485"/>
      <c r="AF38" s="439"/>
      <c r="AG38" s="483">
        <f>[4]Tabeller!$C20/1000*C62*AG$28</f>
        <v>0</v>
      </c>
      <c r="AH38" s="483">
        <f>[4]Tabeller!$C20/1000*D62*AH$28</f>
        <v>0</v>
      </c>
      <c r="AI38" s="483">
        <f>[4]Tabeller!$C20/1000*E62*AI$28</f>
        <v>0</v>
      </c>
      <c r="AJ38" s="483">
        <f>[4]Tabeller!$C20/1000*F62*AJ$28</f>
        <v>0</v>
      </c>
      <c r="AK38" s="483">
        <f>[4]Tabeller!$C20/1000*G62*AK$28</f>
        <v>0</v>
      </c>
      <c r="AL38" s="483">
        <f>[4]Tabeller!$C20/1000*H62*AL$28</f>
        <v>0</v>
      </c>
      <c r="AM38" s="483">
        <f>[4]Tabeller!$C20/1000*I62*AM$28</f>
        <v>0</v>
      </c>
      <c r="AN38" s="483">
        <f>[4]Tabeller!$C20/1000*J62*AN$28</f>
        <v>0</v>
      </c>
      <c r="AO38" s="483">
        <f>[4]Tabeller!$C20/1000*K62*AO$28</f>
        <v>0</v>
      </c>
      <c r="AP38" s="483">
        <f>[4]Tabeller!$C20/1000*L62*AP$28</f>
        <v>0</v>
      </c>
      <c r="AQ38" s="484">
        <f t="shared" si="6"/>
        <v>0</v>
      </c>
      <c r="AR38" s="118">
        <f t="shared" si="7"/>
        <v>0</v>
      </c>
    </row>
    <row r="39" spans="1:44" x14ac:dyDescent="0.2">
      <c r="A39" s="481"/>
      <c r="B39" s="481"/>
      <c r="C39" s="478"/>
      <c r="D39" s="539"/>
      <c r="E39" s="540"/>
      <c r="F39" s="540"/>
      <c r="G39" s="541"/>
      <c r="H39" s="539"/>
      <c r="I39" s="540"/>
      <c r="J39" s="541"/>
      <c r="K39" s="478"/>
      <c r="L39" s="478"/>
      <c r="M39" s="478"/>
      <c r="Q39" s="485"/>
      <c r="R39" s="485"/>
      <c r="S39" s="485"/>
      <c r="T39" s="485"/>
      <c r="U39" s="485"/>
      <c r="V39" s="485"/>
      <c r="W39" s="485"/>
      <c r="X39" s="485"/>
      <c r="Y39" s="485"/>
      <c r="Z39" s="485"/>
      <c r="AA39" s="485"/>
      <c r="AB39" s="485"/>
      <c r="AC39" s="485"/>
      <c r="AD39" s="485"/>
      <c r="AE39" s="485"/>
      <c r="AF39" s="439"/>
      <c r="AG39" s="483" t="e">
        <f>[4]Tabeller!$C21/1000*C63*AG$28</f>
        <v>#REF!</v>
      </c>
      <c r="AH39" s="483" t="e">
        <f>[4]Tabeller!$C21/1000*D63*AH$28</f>
        <v>#REF!</v>
      </c>
      <c r="AI39" s="483" t="e">
        <f>[4]Tabeller!$C21/1000*E63*AI$28</f>
        <v>#REF!</v>
      </c>
      <c r="AJ39" s="483" t="e">
        <f>[4]Tabeller!$C21/1000*F63*AJ$28</f>
        <v>#REF!</v>
      </c>
      <c r="AK39" s="483" t="e">
        <f>[4]Tabeller!$C21/1000*G63*AK$28</f>
        <v>#REF!</v>
      </c>
      <c r="AL39" s="483" t="e">
        <f>[4]Tabeller!$C21/1000*H63*AL$28</f>
        <v>#REF!</v>
      </c>
      <c r="AM39" s="483" t="e">
        <f>[4]Tabeller!$C21/1000*I63*AM$28</f>
        <v>#REF!</v>
      </c>
      <c r="AN39" s="483" t="e">
        <f>[4]Tabeller!$C21/1000*J63*AN$28</f>
        <v>#REF!</v>
      </c>
      <c r="AO39" s="483" t="e">
        <f>[4]Tabeller!$C21/1000*K63*AO$28</f>
        <v>#REF!</v>
      </c>
      <c r="AP39" s="483" t="e">
        <f>[4]Tabeller!$C21/1000*L63*AP$28</f>
        <v>#REF!</v>
      </c>
      <c r="AQ39" s="484" t="e">
        <f t="shared" si="6"/>
        <v>#REF!</v>
      </c>
      <c r="AR39" s="118" t="e">
        <f t="shared" si="7"/>
        <v>#REF!</v>
      </c>
    </row>
    <row r="40" spans="1:44" x14ac:dyDescent="0.2">
      <c r="A40" s="481"/>
      <c r="B40" s="481"/>
      <c r="C40" s="478"/>
      <c r="D40" s="539"/>
      <c r="E40" s="540"/>
      <c r="F40" s="540"/>
      <c r="G40" s="541"/>
      <c r="H40" s="539"/>
      <c r="I40" s="540"/>
      <c r="J40" s="541"/>
      <c r="K40" s="478"/>
      <c r="L40" s="478"/>
      <c r="M40" s="478"/>
      <c r="Q40" s="485"/>
      <c r="R40" s="485"/>
      <c r="S40" s="485"/>
      <c r="T40" s="485"/>
      <c r="U40" s="485"/>
      <c r="V40" s="485"/>
      <c r="W40" s="485"/>
      <c r="X40" s="485"/>
      <c r="Y40" s="485"/>
      <c r="Z40" s="485"/>
      <c r="AA40" s="485"/>
      <c r="AB40" s="485"/>
      <c r="AC40" s="485"/>
      <c r="AD40" s="485"/>
      <c r="AE40" s="485"/>
      <c r="AF40" s="439"/>
      <c r="AG40" s="484" t="e">
        <f>SUM(AG31:AG39)</f>
        <v>#REF!</v>
      </c>
      <c r="AH40" s="484" t="e">
        <f t="shared" ref="AH40:AP40" si="8">SUM(AH31:AH39)</f>
        <v>#REF!</v>
      </c>
      <c r="AI40" s="484" t="e">
        <f t="shared" si="8"/>
        <v>#REF!</v>
      </c>
      <c r="AJ40" s="484" t="e">
        <f t="shared" si="8"/>
        <v>#REF!</v>
      </c>
      <c r="AK40" s="484" t="e">
        <f t="shared" si="8"/>
        <v>#REF!</v>
      </c>
      <c r="AL40" s="484" t="e">
        <f t="shared" si="8"/>
        <v>#REF!</v>
      </c>
      <c r="AM40" s="484" t="e">
        <f t="shared" si="8"/>
        <v>#REF!</v>
      </c>
      <c r="AN40" s="484" t="e">
        <f t="shared" si="8"/>
        <v>#REF!</v>
      </c>
      <c r="AO40" s="484" t="e">
        <f t="shared" si="8"/>
        <v>#REF!</v>
      </c>
      <c r="AP40" s="484" t="e">
        <f t="shared" si="8"/>
        <v>#REF!</v>
      </c>
      <c r="AQ40" s="484" t="e">
        <f>SUM(AQ31:AQ39)</f>
        <v>#REF!</v>
      </c>
      <c r="AR40" s="484" t="e">
        <f t="shared" ref="AR40" si="9">SUM(AR31:AR39)</f>
        <v>#REF!</v>
      </c>
    </row>
    <row r="41" spans="1:44" x14ac:dyDescent="0.2">
      <c r="A41" s="481"/>
      <c r="B41" s="481"/>
      <c r="C41" s="478"/>
      <c r="D41" s="539"/>
      <c r="E41" s="540"/>
      <c r="F41" s="540"/>
      <c r="G41" s="541"/>
      <c r="H41" s="539"/>
      <c r="I41" s="540"/>
      <c r="J41" s="541"/>
      <c r="K41" s="478"/>
      <c r="L41" s="478"/>
      <c r="M41" s="478"/>
      <c r="Q41" s="485"/>
      <c r="R41" s="485"/>
      <c r="S41" s="485"/>
      <c r="T41" s="485"/>
      <c r="U41" s="485"/>
      <c r="V41" s="485"/>
      <c r="W41" s="485"/>
      <c r="X41" s="485"/>
      <c r="Y41" s="485"/>
      <c r="Z41" s="485"/>
      <c r="AA41" s="485"/>
      <c r="AB41" s="485"/>
      <c r="AC41" s="485"/>
      <c r="AD41" s="485"/>
      <c r="AE41" s="485"/>
      <c r="AF41" s="118"/>
    </row>
    <row r="42" spans="1:44" x14ac:dyDescent="0.2">
      <c r="A42" s="481"/>
      <c r="B42" s="481"/>
      <c r="C42" s="478"/>
      <c r="D42" s="539"/>
      <c r="E42" s="540"/>
      <c r="F42" s="540"/>
      <c r="G42" s="541"/>
      <c r="H42" s="539"/>
      <c r="I42" s="540"/>
      <c r="J42" s="541"/>
      <c r="K42" s="478"/>
      <c r="L42" s="478"/>
      <c r="M42" s="478"/>
    </row>
    <row r="43" spans="1:44" x14ac:dyDescent="0.2">
      <c r="A43" s="481"/>
      <c r="B43" s="481"/>
      <c r="C43" s="478"/>
      <c r="D43" s="539"/>
      <c r="E43" s="540"/>
      <c r="F43" s="540"/>
      <c r="G43" s="541"/>
      <c r="H43" s="539"/>
      <c r="I43" s="540"/>
      <c r="J43" s="541"/>
      <c r="K43" s="478"/>
      <c r="L43" s="478"/>
      <c r="M43" s="478"/>
    </row>
    <row r="44" spans="1:44" x14ac:dyDescent="0.2">
      <c r="A44" s="135"/>
      <c r="B44" s="135"/>
      <c r="C44" s="478"/>
      <c r="D44" s="539"/>
      <c r="E44" s="540"/>
      <c r="F44" s="540"/>
      <c r="G44" s="541"/>
      <c r="H44" s="539"/>
      <c r="I44" s="540"/>
      <c r="J44" s="541"/>
      <c r="K44" s="478"/>
      <c r="L44" s="478"/>
      <c r="M44" s="478"/>
      <c r="Q44" s="485"/>
      <c r="R44" s="485"/>
      <c r="S44" s="485"/>
      <c r="T44" s="485"/>
      <c r="U44" s="485"/>
      <c r="V44" s="485"/>
      <c r="W44" s="485"/>
      <c r="X44" s="485"/>
      <c r="Y44" s="485"/>
      <c r="Z44" s="485"/>
      <c r="AA44" s="485"/>
      <c r="AB44" s="485"/>
      <c r="AC44" s="485"/>
      <c r="AD44" s="485"/>
      <c r="AE44" s="485"/>
      <c r="AF44" s="486"/>
    </row>
    <row r="45" spans="1:44" x14ac:dyDescent="0.2">
      <c r="A45" s="481"/>
      <c r="B45" s="481"/>
      <c r="C45" s="478"/>
      <c r="D45" s="818"/>
      <c r="E45" s="819"/>
      <c r="F45" s="819"/>
      <c r="G45" s="820"/>
      <c r="H45" s="818"/>
      <c r="I45" s="819"/>
      <c r="J45" s="820"/>
      <c r="K45" s="478"/>
      <c r="L45" s="478"/>
      <c r="M45" s="478"/>
    </row>
    <row r="46" spans="1:44" x14ac:dyDescent="0.2">
      <c r="A46" s="135"/>
      <c r="B46" s="135"/>
      <c r="C46" s="478"/>
      <c r="D46" s="818"/>
      <c r="E46" s="819"/>
      <c r="F46" s="819"/>
      <c r="G46" s="820"/>
      <c r="H46" s="818"/>
      <c r="I46" s="819"/>
      <c r="J46" s="820"/>
      <c r="K46" s="478"/>
      <c r="L46" s="478"/>
      <c r="M46" s="478"/>
      <c r="Q46" s="485"/>
      <c r="R46" s="485"/>
      <c r="S46" s="485"/>
      <c r="T46" s="485"/>
      <c r="U46" s="485"/>
      <c r="V46" s="485"/>
      <c r="W46" s="485"/>
      <c r="X46" s="485"/>
      <c r="Y46" s="485"/>
      <c r="Z46" s="485"/>
      <c r="AA46" s="485"/>
      <c r="AB46" s="485"/>
      <c r="AC46" s="485"/>
      <c r="AD46" s="485"/>
      <c r="AE46" s="485"/>
      <c r="AF46" s="439"/>
    </row>
    <row r="47" spans="1:44" x14ac:dyDescent="0.2">
      <c r="A47" s="487"/>
      <c r="B47" s="487"/>
      <c r="C47" s="478"/>
      <c r="D47" s="818"/>
      <c r="E47" s="819"/>
      <c r="F47" s="819"/>
      <c r="G47" s="820"/>
      <c r="H47" s="818"/>
      <c r="I47" s="819"/>
      <c r="J47" s="820"/>
      <c r="K47" s="478"/>
      <c r="L47" s="478"/>
      <c r="M47" s="478"/>
    </row>
    <row r="48" spans="1:44" x14ac:dyDescent="0.2">
      <c r="A48" s="481"/>
      <c r="B48" s="481"/>
      <c r="C48" s="478"/>
      <c r="D48" s="818"/>
      <c r="E48" s="819"/>
      <c r="F48" s="819"/>
      <c r="G48" s="820"/>
      <c r="H48" s="818"/>
      <c r="I48" s="819"/>
      <c r="J48" s="820"/>
      <c r="K48" s="478"/>
      <c r="L48" s="478"/>
      <c r="M48" s="478"/>
    </row>
    <row r="49" spans="1:13" x14ac:dyDescent="0.2">
      <c r="A49" s="135"/>
      <c r="B49" s="135"/>
      <c r="C49" s="478"/>
      <c r="D49" s="818"/>
      <c r="E49" s="819"/>
      <c r="F49" s="819"/>
      <c r="G49" s="820"/>
      <c r="H49" s="818"/>
      <c r="I49" s="819"/>
      <c r="J49" s="820"/>
      <c r="K49" s="478"/>
      <c r="L49" s="478"/>
      <c r="M49" s="478"/>
    </row>
    <row r="50" spans="1:13" x14ac:dyDescent="0.2">
      <c r="A50" s="481"/>
      <c r="B50" s="481"/>
    </row>
    <row r="51" spans="1:13" x14ac:dyDescent="0.2">
      <c r="A51" s="488"/>
      <c r="B51" s="488"/>
    </row>
    <row r="53" spans="1:13" x14ac:dyDescent="0.2">
      <c r="C53" s="481"/>
      <c r="D53" s="481"/>
      <c r="E53" s="481"/>
    </row>
    <row r="54" spans="1:13" x14ac:dyDescent="0.2">
      <c r="C54" s="135"/>
      <c r="D54" s="135"/>
      <c r="E54" s="135"/>
    </row>
    <row r="55" spans="1:13" x14ac:dyDescent="0.2">
      <c r="C55" s="489"/>
      <c r="D55" s="489"/>
      <c r="E55" s="489"/>
    </row>
    <row r="56" spans="1:13" x14ac:dyDescent="0.2">
      <c r="C56" s="489"/>
      <c r="D56" s="489"/>
      <c r="E56" s="489"/>
    </row>
    <row r="57" spans="1:13" x14ac:dyDescent="0.2">
      <c r="C57" s="489"/>
      <c r="D57" s="489"/>
      <c r="E57" s="489"/>
    </row>
    <row r="58" spans="1:13" x14ac:dyDescent="0.2">
      <c r="C58" s="489"/>
      <c r="D58" s="489"/>
      <c r="E58" s="489"/>
    </row>
    <row r="59" spans="1:13" x14ac:dyDescent="0.2">
      <c r="C59" s="489"/>
      <c r="D59" s="489"/>
      <c r="E59" s="489"/>
    </row>
    <row r="60" spans="1:13" x14ac:dyDescent="0.2">
      <c r="C60" s="489"/>
      <c r="D60" s="489"/>
      <c r="E60" s="489"/>
    </row>
    <row r="61" spans="1:13" x14ac:dyDescent="0.2">
      <c r="C61" s="489"/>
      <c r="D61" s="489"/>
      <c r="E61" s="489"/>
    </row>
    <row r="62" spans="1:13" x14ac:dyDescent="0.2">
      <c r="C62" s="489"/>
      <c r="D62" s="489"/>
      <c r="E62" s="489"/>
    </row>
    <row r="63" spans="1:13" x14ac:dyDescent="0.2">
      <c r="C63" s="482"/>
      <c r="D63" s="482"/>
      <c r="E63" s="482"/>
    </row>
    <row r="64" spans="1:13" x14ac:dyDescent="0.2">
      <c r="C64" s="482"/>
      <c r="D64" s="482"/>
      <c r="E64" s="482"/>
    </row>
    <row r="65" spans="3:5" x14ac:dyDescent="0.2">
      <c r="C65" s="481"/>
      <c r="D65" s="481"/>
      <c r="E65" s="481"/>
    </row>
    <row r="66" spans="3:5" x14ac:dyDescent="0.2">
      <c r="C66" s="481"/>
      <c r="D66" s="481"/>
      <c r="E66" s="481"/>
    </row>
    <row r="67" spans="3:5" x14ac:dyDescent="0.2">
      <c r="C67" s="482"/>
      <c r="D67" s="482"/>
      <c r="E67" s="482"/>
    </row>
    <row r="68" spans="3:5" x14ac:dyDescent="0.2">
      <c r="C68" s="481"/>
      <c r="D68" s="481"/>
      <c r="E68" s="481"/>
    </row>
    <row r="69" spans="3:5" x14ac:dyDescent="0.2">
      <c r="C69" s="482"/>
      <c r="D69" s="482"/>
      <c r="E69" s="482"/>
    </row>
    <row r="70" spans="3:5" x14ac:dyDescent="0.2">
      <c r="C70" s="481"/>
      <c r="D70" s="481"/>
      <c r="E70" s="481"/>
    </row>
    <row r="71" spans="3:5" x14ac:dyDescent="0.2">
      <c r="C71" s="481"/>
      <c r="D71" s="481"/>
      <c r="E71" s="481"/>
    </row>
  </sheetData>
  <sheetProtection algorithmName="SHA-512" hashValue="SpuwZ+xu8H2jI+wnvLlri6aOUHsrxHncEmm7ESJSSx4O40Q4d1rNu3pVvBQQK0ujjXy6cKvjaDnogxMkDGm16w==" saltValue="7FzaJfaOJ7VEgWluO4dPtw==" spinCount="100000" sheet="1" objects="1" scenarios="1"/>
  <mergeCells count="22">
    <mergeCell ref="D48:G48"/>
    <mergeCell ref="H48:J48"/>
    <mergeCell ref="D49:G49"/>
    <mergeCell ref="H49:J49"/>
    <mergeCell ref="D45:G45"/>
    <mergeCell ref="H45:J45"/>
    <mergeCell ref="D46:G46"/>
    <mergeCell ref="H46:J46"/>
    <mergeCell ref="D47:G47"/>
    <mergeCell ref="H47:J47"/>
    <mergeCell ref="D22:G22"/>
    <mergeCell ref="H22:J22"/>
    <mergeCell ref="D23:G23"/>
    <mergeCell ref="H23:J23"/>
    <mergeCell ref="D24:G24"/>
    <mergeCell ref="H24:J24"/>
    <mergeCell ref="D19:G19"/>
    <mergeCell ref="H19:J19"/>
    <mergeCell ref="D20:G20"/>
    <mergeCell ref="H20:J20"/>
    <mergeCell ref="D21:G21"/>
    <mergeCell ref="H21:J21"/>
  </mergeCells>
  <conditionalFormatting sqref="A44:B44">
    <cfRule type="expression" dxfId="18" priority="5" stopIfTrue="1">
      <formula>#REF!="NEI"</formula>
    </cfRule>
  </conditionalFormatting>
  <conditionalFormatting sqref="A49:B49">
    <cfRule type="expression" dxfId="17" priority="6" stopIfTrue="1">
      <formula>#REF!="NEI"</formula>
    </cfRule>
  </conditionalFormatting>
  <conditionalFormatting sqref="A1:D2 F1:H2">
    <cfRule type="expression" dxfId="16" priority="24" stopIfTrue="1">
      <formula>#REF!="NEI"</formula>
    </cfRule>
  </conditionalFormatting>
  <conditionalFormatting sqref="A6:P13">
    <cfRule type="expression" dxfId="15" priority="1" stopIfTrue="1">
      <formula>#REF!="NEI"</formula>
    </cfRule>
  </conditionalFormatting>
  <conditionalFormatting sqref="C19:D49 H19:H49 K19:M49">
    <cfRule type="expression" dxfId="14" priority="23" stopIfTrue="1">
      <formula>#REF!="NEI"</formula>
    </cfRule>
  </conditionalFormatting>
  <conditionalFormatting sqref="C55:E64">
    <cfRule type="expression" dxfId="13" priority="4" stopIfTrue="1">
      <formula>#REF!="NEI"</formula>
    </cfRule>
  </conditionalFormatting>
  <conditionalFormatting sqref="C67:E67">
    <cfRule type="expression" dxfId="12" priority="11" stopIfTrue="1">
      <formula>#REF!="NEI"</formula>
    </cfRule>
  </conditionalFormatting>
  <conditionalFormatting sqref="C14:P14">
    <cfRule type="expression" dxfId="11" priority="21" stopIfTrue="1">
      <formula>#REF!="NEI"</formula>
    </cfRule>
  </conditionalFormatting>
  <conditionalFormatting sqref="Q32:AE41 Q44:AE44 Q46:AE46 C69:E69">
    <cfRule type="expression" dxfId="10" priority="12" stopIfTrue="1">
      <formula>#REF!="NEI"</formula>
    </cfRule>
  </conditionalFormatting>
  <conditionalFormatting sqref="AF28">
    <cfRule type="expression" dxfId="9" priority="13" stopIfTrue="1">
      <formula>#REF!="NEI"</formula>
    </cfRule>
  </conditionalFormatting>
  <dataValidations count="1">
    <dataValidation type="list" allowBlank="1" showInputMessage="1" showErrorMessage="1" sqref="A47:B47" xr:uid="{00000000-0002-0000-1700-000000000000}">
      <formula1>$V$2:$V$4</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1000000}">
          <x14:formula1>
            <xm:f>Tabeller!$G$58:$G$63</xm:f>
          </x14:formula1>
          <xm:sqref>A6:A13</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tabColor rgb="FF0070C0"/>
  </sheetPr>
  <dimension ref="A1:W47"/>
  <sheetViews>
    <sheetView zoomScale="90" zoomScaleNormal="90" workbookViewId="0">
      <selection activeCell="A2" sqref="A2"/>
    </sheetView>
  </sheetViews>
  <sheetFormatPr baseColWidth="10" defaultColWidth="9.140625" defaultRowHeight="12.75" x14ac:dyDescent="0.2"/>
  <cols>
    <col min="1" max="1" width="28.140625" customWidth="1"/>
    <col min="2" max="2" width="26.42578125" customWidth="1"/>
    <col min="3" max="3" width="12.85546875" bestFit="1" customWidth="1"/>
    <col min="4" max="4" width="15.140625" bestFit="1" customWidth="1"/>
    <col min="5" max="7" width="12.85546875" bestFit="1" customWidth="1"/>
    <col min="8" max="8" width="15.140625" bestFit="1" customWidth="1"/>
    <col min="9" max="12" width="12.85546875" bestFit="1" customWidth="1"/>
    <col min="13" max="16" width="12.85546875" customWidth="1"/>
  </cols>
  <sheetData>
    <row r="1" spans="1:23" ht="18" x14ac:dyDescent="0.25">
      <c r="A1" s="471" t="s">
        <v>480</v>
      </c>
      <c r="B1" s="471"/>
      <c r="C1" s="471"/>
      <c r="D1" s="471"/>
      <c r="E1" s="113"/>
      <c r="F1" s="471"/>
      <c r="G1" s="471"/>
      <c r="H1" s="471"/>
      <c r="I1" s="113"/>
      <c r="J1" s="113"/>
      <c r="K1" s="113"/>
      <c r="L1" s="113"/>
      <c r="M1" s="113"/>
      <c r="N1" s="113"/>
      <c r="O1" s="113"/>
      <c r="P1" s="113"/>
      <c r="Q1" s="113"/>
      <c r="R1" s="113"/>
      <c r="S1" s="113"/>
      <c r="T1" s="113"/>
      <c r="U1" s="113"/>
      <c r="V1" s="113"/>
      <c r="W1" s="113"/>
    </row>
    <row r="2" spans="1:23" ht="18" x14ac:dyDescent="0.25">
      <c r="A2" s="471"/>
      <c r="B2" s="471"/>
      <c r="C2" s="471"/>
      <c r="D2" s="471"/>
      <c r="G2" s="473"/>
      <c r="H2" s="471"/>
      <c r="I2" s="113"/>
      <c r="J2" s="113"/>
      <c r="K2" s="113"/>
      <c r="L2" s="113"/>
      <c r="M2" s="113"/>
      <c r="N2" s="113"/>
      <c r="O2" s="113"/>
      <c r="P2" s="113"/>
      <c r="Q2" s="113"/>
      <c r="R2" s="113"/>
      <c r="S2" s="113"/>
      <c r="T2" s="113"/>
      <c r="U2" s="113"/>
      <c r="V2" s="113"/>
      <c r="W2" s="113"/>
    </row>
    <row r="3" spans="1:23" x14ac:dyDescent="0.2">
      <c r="A3" s="490" t="s">
        <v>450</v>
      </c>
      <c r="B3" s="490" t="s">
        <v>481</v>
      </c>
      <c r="C3" s="493">
        <f>'NFR-budsjett-SFF'!C3</f>
        <v>2025</v>
      </c>
      <c r="D3" s="493">
        <f>C3+1</f>
        <v>2026</v>
      </c>
      <c r="E3" s="493">
        <f t="shared" ref="E3:M3" si="0">D3+1</f>
        <v>2027</v>
      </c>
      <c r="F3" s="493">
        <f t="shared" si="0"/>
        <v>2028</v>
      </c>
      <c r="G3" s="493">
        <f t="shared" si="0"/>
        <v>2029</v>
      </c>
      <c r="H3" s="493">
        <f t="shared" si="0"/>
        <v>2030</v>
      </c>
      <c r="I3" s="493">
        <f t="shared" si="0"/>
        <v>2031</v>
      </c>
      <c r="J3" s="493">
        <f t="shared" si="0"/>
        <v>2032</v>
      </c>
      <c r="K3" s="493">
        <f t="shared" si="0"/>
        <v>2033</v>
      </c>
      <c r="L3" s="493">
        <f t="shared" si="0"/>
        <v>2034</v>
      </c>
      <c r="M3" s="493">
        <f t="shared" si="0"/>
        <v>2035</v>
      </c>
      <c r="N3" s="493">
        <f t="shared" ref="N3" si="1">M3+1</f>
        <v>2036</v>
      </c>
      <c r="O3" s="493">
        <f t="shared" ref="O3" si="2">N3+1</f>
        <v>2037</v>
      </c>
      <c r="P3" s="226" t="s">
        <v>126</v>
      </c>
      <c r="Q3" s="113"/>
      <c r="R3" s="113"/>
      <c r="S3" s="113"/>
      <c r="T3" s="113"/>
      <c r="U3" s="113"/>
      <c r="V3" s="113"/>
      <c r="W3" s="113"/>
    </row>
    <row r="4" spans="1:23" x14ac:dyDescent="0.2">
      <c r="A4" s="475" t="s">
        <v>62</v>
      </c>
      <c r="B4" s="491"/>
      <c r="C4" s="476"/>
      <c r="D4" s="476"/>
      <c r="E4" s="476"/>
      <c r="F4" s="476"/>
      <c r="G4" s="476"/>
      <c r="H4" s="476"/>
      <c r="I4" s="476"/>
      <c r="J4" s="476"/>
      <c r="K4" s="476"/>
      <c r="L4" s="476"/>
      <c r="M4" s="476"/>
      <c r="N4" s="476"/>
      <c r="O4" s="476"/>
      <c r="P4" s="431">
        <f>SUM(C4:O4)</f>
        <v>0</v>
      </c>
      <c r="Q4" s="113"/>
      <c r="R4" s="113"/>
      <c r="S4" s="113"/>
      <c r="T4" s="113"/>
      <c r="U4" s="113"/>
      <c r="V4" s="113"/>
      <c r="W4" s="113"/>
    </row>
    <row r="5" spans="1:23" x14ac:dyDescent="0.2">
      <c r="A5" s="475"/>
      <c r="B5" s="491"/>
      <c r="C5" s="476"/>
      <c r="D5" s="476"/>
      <c r="E5" s="476"/>
      <c r="F5" s="476"/>
      <c r="G5" s="476"/>
      <c r="H5" s="476"/>
      <c r="I5" s="476"/>
      <c r="J5" s="476"/>
      <c r="K5" s="476"/>
      <c r="L5" s="476"/>
      <c r="M5" s="476"/>
      <c r="N5" s="476"/>
      <c r="O5" s="476"/>
      <c r="P5" s="431">
        <f t="shared" ref="P5:P15" si="3">SUM(C5:O5)</f>
        <v>0</v>
      </c>
      <c r="Q5" s="113"/>
      <c r="R5" s="113"/>
      <c r="S5" s="113"/>
      <c r="T5" s="113"/>
      <c r="U5" s="113"/>
      <c r="V5" s="113"/>
      <c r="W5" s="113"/>
    </row>
    <row r="6" spans="1:23" x14ac:dyDescent="0.2">
      <c r="A6" s="475"/>
      <c r="B6" s="492"/>
      <c r="C6" s="476"/>
      <c r="D6" s="476"/>
      <c r="E6" s="476"/>
      <c r="F6" s="476"/>
      <c r="G6" s="476"/>
      <c r="H6" s="476"/>
      <c r="I6" s="476"/>
      <c r="J6" s="476"/>
      <c r="K6" s="476"/>
      <c r="L6" s="476"/>
      <c r="M6" s="476"/>
      <c r="N6" s="476"/>
      <c r="O6" s="476"/>
      <c r="P6" s="431">
        <f t="shared" si="3"/>
        <v>0</v>
      </c>
      <c r="Q6" s="113"/>
      <c r="R6" s="113"/>
      <c r="S6" s="113"/>
      <c r="T6" s="113"/>
      <c r="U6" s="113"/>
      <c r="V6" s="113"/>
      <c r="W6" s="113"/>
    </row>
    <row r="7" spans="1:23" x14ac:dyDescent="0.2">
      <c r="A7" s="475"/>
      <c r="B7" s="492"/>
      <c r="C7" s="476"/>
      <c r="D7" s="476"/>
      <c r="E7" s="476"/>
      <c r="F7" s="476"/>
      <c r="G7" s="476"/>
      <c r="H7" s="476"/>
      <c r="I7" s="476"/>
      <c r="J7" s="476"/>
      <c r="K7" s="476"/>
      <c r="L7" s="476"/>
      <c r="M7" s="476"/>
      <c r="N7" s="476"/>
      <c r="O7" s="476"/>
      <c r="P7" s="431">
        <f t="shared" si="3"/>
        <v>0</v>
      </c>
      <c r="Q7" s="113"/>
      <c r="R7" s="113"/>
      <c r="S7" s="113"/>
      <c r="T7" s="113"/>
      <c r="U7" s="113"/>
      <c r="V7" s="113"/>
      <c r="W7" s="113"/>
    </row>
    <row r="8" spans="1:23" x14ac:dyDescent="0.2">
      <c r="A8" s="475"/>
      <c r="B8" s="492"/>
      <c r="C8" s="476"/>
      <c r="D8" s="476"/>
      <c r="E8" s="476"/>
      <c r="F8" s="476"/>
      <c r="G8" s="476"/>
      <c r="H8" s="476"/>
      <c r="I8" s="476"/>
      <c r="J8" s="476"/>
      <c r="K8" s="476"/>
      <c r="L8" s="476"/>
      <c r="M8" s="476"/>
      <c r="N8" s="476"/>
      <c r="O8" s="476"/>
      <c r="P8" s="431">
        <f t="shared" si="3"/>
        <v>0</v>
      </c>
      <c r="Q8" s="113"/>
      <c r="R8" s="113"/>
      <c r="S8" s="113"/>
      <c r="T8" s="113"/>
      <c r="U8" s="113"/>
      <c r="V8" s="113"/>
      <c r="W8" s="113"/>
    </row>
    <row r="9" spans="1:23" x14ac:dyDescent="0.2">
      <c r="A9" s="475"/>
      <c r="B9" s="492"/>
      <c r="C9" s="476"/>
      <c r="D9" s="476"/>
      <c r="E9" s="476"/>
      <c r="F9" s="476"/>
      <c r="G9" s="476"/>
      <c r="H9" s="476"/>
      <c r="I9" s="476"/>
      <c r="J9" s="476"/>
      <c r="K9" s="476"/>
      <c r="L9" s="476"/>
      <c r="M9" s="476"/>
      <c r="N9" s="476"/>
      <c r="O9" s="476"/>
      <c r="P9" s="431">
        <f t="shared" si="3"/>
        <v>0</v>
      </c>
      <c r="Q9" s="113"/>
      <c r="R9" s="113"/>
      <c r="S9" s="113"/>
      <c r="T9" s="113"/>
      <c r="U9" s="113"/>
      <c r="V9" s="113"/>
      <c r="W9" s="113"/>
    </row>
    <row r="10" spans="1:23" x14ac:dyDescent="0.2">
      <c r="A10" s="475"/>
      <c r="B10" s="492"/>
      <c r="C10" s="476"/>
      <c r="D10" s="476"/>
      <c r="E10" s="476"/>
      <c r="F10" s="476"/>
      <c r="G10" s="476"/>
      <c r="H10" s="476"/>
      <c r="I10" s="476"/>
      <c r="J10" s="476"/>
      <c r="K10" s="476"/>
      <c r="L10" s="476"/>
      <c r="M10" s="476"/>
      <c r="N10" s="476"/>
      <c r="O10" s="476"/>
      <c r="P10" s="431">
        <f t="shared" si="3"/>
        <v>0</v>
      </c>
      <c r="Q10" s="113"/>
      <c r="R10" s="113"/>
      <c r="S10" s="113"/>
      <c r="T10" s="113"/>
      <c r="U10" s="113"/>
      <c r="V10" s="113"/>
      <c r="W10" s="113"/>
    </row>
    <row r="11" spans="1:23" x14ac:dyDescent="0.2">
      <c r="A11" s="475"/>
      <c r="B11" s="492"/>
      <c r="C11" s="476"/>
      <c r="D11" s="476"/>
      <c r="E11" s="476"/>
      <c r="F11" s="476"/>
      <c r="G11" s="476"/>
      <c r="H11" s="476"/>
      <c r="I11" s="476"/>
      <c r="J11" s="476"/>
      <c r="K11" s="476"/>
      <c r="L11" s="476"/>
      <c r="M11" s="476"/>
      <c r="N11" s="476"/>
      <c r="O11" s="476"/>
      <c r="P11" s="431">
        <f t="shared" si="3"/>
        <v>0</v>
      </c>
      <c r="Q11" s="113"/>
      <c r="R11" s="113"/>
      <c r="S11" s="113"/>
      <c r="T11" s="113"/>
      <c r="U11" s="113"/>
      <c r="V11" s="113"/>
      <c r="W11" s="113"/>
    </row>
    <row r="12" spans="1:23" x14ac:dyDescent="0.2">
      <c r="A12" s="475"/>
      <c r="B12" s="492"/>
      <c r="C12" s="476"/>
      <c r="D12" s="476"/>
      <c r="E12" s="476"/>
      <c r="F12" s="476"/>
      <c r="G12" s="476"/>
      <c r="H12" s="476"/>
      <c r="I12" s="476"/>
      <c r="J12" s="476"/>
      <c r="K12" s="476"/>
      <c r="L12" s="476"/>
      <c r="M12" s="476"/>
      <c r="N12" s="476"/>
      <c r="O12" s="476"/>
      <c r="P12" s="431">
        <f t="shared" si="3"/>
        <v>0</v>
      </c>
      <c r="Q12" s="113"/>
      <c r="R12" s="113"/>
      <c r="S12" s="113"/>
      <c r="T12" s="113"/>
      <c r="U12" s="113"/>
      <c r="V12" s="113"/>
      <c r="W12" s="113"/>
    </row>
    <row r="13" spans="1:23" x14ac:dyDescent="0.2">
      <c r="A13" s="475"/>
      <c r="B13" s="492"/>
      <c r="C13" s="476"/>
      <c r="D13" s="476"/>
      <c r="E13" s="476"/>
      <c r="F13" s="476"/>
      <c r="G13" s="476"/>
      <c r="H13" s="476"/>
      <c r="I13" s="476"/>
      <c r="J13" s="476"/>
      <c r="K13" s="476"/>
      <c r="L13" s="476"/>
      <c r="M13" s="476"/>
      <c r="N13" s="476"/>
      <c r="O13" s="476"/>
      <c r="P13" s="431">
        <f t="shared" si="3"/>
        <v>0</v>
      </c>
      <c r="Q13" s="113"/>
      <c r="R13" s="113"/>
      <c r="S13" s="113"/>
      <c r="T13" s="113"/>
      <c r="U13" s="113"/>
      <c r="V13" s="113"/>
      <c r="W13" s="113"/>
    </row>
    <row r="14" spans="1:23" x14ac:dyDescent="0.2">
      <c r="A14" s="475"/>
      <c r="B14" s="492"/>
      <c r="C14" s="476"/>
      <c r="D14" s="476"/>
      <c r="E14" s="476"/>
      <c r="F14" s="476"/>
      <c r="G14" s="476"/>
      <c r="H14" s="476"/>
      <c r="I14" s="476"/>
      <c r="J14" s="476"/>
      <c r="K14" s="476"/>
      <c r="L14" s="476"/>
      <c r="M14" s="476"/>
      <c r="N14" s="476"/>
      <c r="O14" s="476"/>
      <c r="P14" s="431">
        <f t="shared" si="3"/>
        <v>0</v>
      </c>
      <c r="Q14" s="113"/>
      <c r="R14" s="113"/>
      <c r="S14" s="113"/>
      <c r="T14" s="113"/>
      <c r="U14" s="113"/>
      <c r="V14" s="113"/>
      <c r="W14" s="113"/>
    </row>
    <row r="15" spans="1:23" x14ac:dyDescent="0.2">
      <c r="A15" s="475"/>
      <c r="B15" s="492"/>
      <c r="C15" s="476"/>
      <c r="D15" s="476"/>
      <c r="E15" s="476"/>
      <c r="F15" s="476"/>
      <c r="G15" s="476"/>
      <c r="H15" s="476"/>
      <c r="I15" s="476"/>
      <c r="J15" s="476"/>
      <c r="K15" s="476"/>
      <c r="L15" s="476"/>
      <c r="M15" s="476"/>
      <c r="N15" s="476"/>
      <c r="O15" s="476"/>
      <c r="P15" s="431">
        <f t="shared" si="3"/>
        <v>0</v>
      </c>
      <c r="Q15" s="113"/>
      <c r="R15" s="113"/>
      <c r="S15" s="113"/>
      <c r="T15" s="113"/>
      <c r="U15" s="113"/>
      <c r="V15" s="113"/>
      <c r="W15" s="113"/>
    </row>
    <row r="16" spans="1:23" ht="15" x14ac:dyDescent="0.25">
      <c r="A16" s="439" t="s">
        <v>380</v>
      </c>
      <c r="B16" s="439"/>
      <c r="C16" s="13">
        <f t="shared" ref="C16:P16" si="4">SUM(C4:C15)</f>
        <v>0</v>
      </c>
      <c r="D16" s="13">
        <f t="shared" si="4"/>
        <v>0</v>
      </c>
      <c r="E16" s="13">
        <f t="shared" si="4"/>
        <v>0</v>
      </c>
      <c r="F16" s="13">
        <f t="shared" si="4"/>
        <v>0</v>
      </c>
      <c r="G16" s="13">
        <f t="shared" si="4"/>
        <v>0</v>
      </c>
      <c r="H16" s="13">
        <f t="shared" si="4"/>
        <v>0</v>
      </c>
      <c r="I16" s="13">
        <f t="shared" si="4"/>
        <v>0</v>
      </c>
      <c r="J16" s="13">
        <f t="shared" si="4"/>
        <v>0</v>
      </c>
      <c r="K16" s="13">
        <f t="shared" si="4"/>
        <v>0</v>
      </c>
      <c r="L16" s="13">
        <f t="shared" si="4"/>
        <v>0</v>
      </c>
      <c r="M16" s="13">
        <f t="shared" si="4"/>
        <v>0</v>
      </c>
      <c r="N16" s="13">
        <f t="shared" ref="N16:O16" si="5">SUM(N4:N15)</f>
        <v>0</v>
      </c>
      <c r="O16" s="13">
        <f t="shared" si="5"/>
        <v>0</v>
      </c>
      <c r="P16" s="13">
        <f t="shared" si="4"/>
        <v>0</v>
      </c>
      <c r="Q16" s="113"/>
      <c r="R16" s="113"/>
      <c r="S16" s="113"/>
      <c r="T16" s="113"/>
      <c r="U16" s="113"/>
      <c r="V16" s="113"/>
      <c r="W16" s="113"/>
    </row>
    <row r="17" spans="1:23" x14ac:dyDescent="0.2">
      <c r="A17" s="384"/>
      <c r="B17" s="384"/>
      <c r="C17" s="477"/>
      <c r="D17" s="477"/>
      <c r="E17" s="477"/>
      <c r="F17" s="477"/>
      <c r="G17" s="477"/>
      <c r="H17" s="477"/>
      <c r="I17" s="477"/>
      <c r="J17" s="477"/>
      <c r="K17" s="477"/>
      <c r="L17" s="477"/>
      <c r="M17" s="477"/>
      <c r="N17" s="477"/>
      <c r="O17" s="477"/>
      <c r="P17" s="477"/>
      <c r="Q17" s="113"/>
      <c r="R17" s="113"/>
      <c r="S17" s="113"/>
      <c r="T17" s="113"/>
      <c r="U17" s="113"/>
      <c r="V17" s="113"/>
      <c r="W17" s="113"/>
    </row>
    <row r="18" spans="1:23" x14ac:dyDescent="0.2">
      <c r="A18" s="113"/>
      <c r="B18" s="113"/>
      <c r="C18" s="113"/>
      <c r="D18" s="113"/>
      <c r="E18" s="113"/>
      <c r="F18" s="113"/>
      <c r="G18" s="113"/>
      <c r="H18" s="113"/>
      <c r="I18" s="113"/>
      <c r="J18" s="113"/>
      <c r="K18" s="113"/>
      <c r="L18" s="113"/>
      <c r="M18" s="113"/>
      <c r="N18" s="113"/>
      <c r="O18" s="113"/>
      <c r="P18" s="113"/>
      <c r="Q18" s="113"/>
      <c r="R18" s="113"/>
      <c r="S18" s="113"/>
      <c r="T18" s="113"/>
      <c r="U18" s="113"/>
      <c r="V18" s="113"/>
      <c r="W18" s="113"/>
    </row>
    <row r="19" spans="1:23" x14ac:dyDescent="0.2">
      <c r="A19" s="439" t="s">
        <v>482</v>
      </c>
      <c r="B19" s="439"/>
      <c r="C19" s="113"/>
      <c r="D19" s="113"/>
      <c r="E19" s="113"/>
      <c r="F19" s="113"/>
      <c r="G19" s="113"/>
      <c r="H19" s="113"/>
      <c r="I19" s="113"/>
      <c r="J19" s="113"/>
      <c r="K19" s="113"/>
      <c r="L19" s="113"/>
      <c r="M19" s="113"/>
      <c r="N19" s="113"/>
      <c r="O19" s="113"/>
      <c r="P19" s="113"/>
      <c r="Q19" s="113"/>
      <c r="R19" s="113"/>
      <c r="S19" s="113"/>
      <c r="T19" s="113"/>
      <c r="U19" s="113"/>
      <c r="V19" s="113"/>
      <c r="W19" s="113"/>
    </row>
    <row r="20" spans="1:23" x14ac:dyDescent="0.2">
      <c r="A20" s="113"/>
      <c r="B20" s="113"/>
      <c r="C20" s="113"/>
      <c r="D20" s="439" t="s">
        <v>483</v>
      </c>
      <c r="E20" s="439"/>
      <c r="F20" s="439"/>
      <c r="G20" s="439"/>
      <c r="H20" s="439" t="s">
        <v>484</v>
      </c>
      <c r="I20" s="113"/>
      <c r="J20" s="113"/>
      <c r="K20" s="113"/>
      <c r="L20" s="113"/>
      <c r="M20" s="113"/>
      <c r="N20" s="113"/>
      <c r="O20" s="113"/>
      <c r="P20" s="113"/>
      <c r="Q20" s="113"/>
      <c r="R20" s="113"/>
      <c r="S20" s="113"/>
      <c r="T20" s="113"/>
      <c r="U20" s="113"/>
      <c r="V20" s="113"/>
      <c r="W20" s="113"/>
    </row>
    <row r="21" spans="1:23" x14ac:dyDescent="0.2">
      <c r="A21" s="113"/>
      <c r="B21" s="113"/>
      <c r="C21" s="113"/>
      <c r="D21" s="821"/>
      <c r="E21" s="822"/>
      <c r="F21" s="822"/>
      <c r="G21" s="823"/>
      <c r="H21" s="821"/>
      <c r="I21" s="822"/>
      <c r="J21" s="823"/>
      <c r="K21" s="113"/>
      <c r="L21" s="113"/>
      <c r="M21" s="113"/>
      <c r="N21" s="113"/>
      <c r="O21" s="113"/>
      <c r="P21" s="113"/>
      <c r="Q21" s="113"/>
      <c r="R21" s="113"/>
      <c r="S21" s="113"/>
      <c r="T21" s="113"/>
      <c r="U21" s="113"/>
      <c r="V21" s="113"/>
      <c r="W21" s="113"/>
    </row>
    <row r="22" spans="1:23" x14ac:dyDescent="0.2">
      <c r="A22" s="113"/>
      <c r="B22" s="113"/>
      <c r="C22" s="113"/>
      <c r="D22" s="539"/>
      <c r="E22" s="540"/>
      <c r="F22" s="540"/>
      <c r="G22" s="541"/>
      <c r="H22" s="821"/>
      <c r="I22" s="822"/>
      <c r="J22" s="823"/>
      <c r="K22" s="113"/>
      <c r="L22" s="113"/>
      <c r="M22" s="113"/>
      <c r="N22" s="113"/>
      <c r="O22" s="113"/>
      <c r="P22" s="113"/>
      <c r="Q22" s="113"/>
      <c r="R22" s="113"/>
      <c r="S22" s="113"/>
      <c r="T22" s="113"/>
      <c r="U22" s="113"/>
      <c r="V22" s="113"/>
      <c r="W22" s="113"/>
    </row>
    <row r="23" spans="1:23" x14ac:dyDescent="0.2">
      <c r="A23" s="113"/>
      <c r="B23" s="113"/>
      <c r="C23" s="113"/>
      <c r="D23" s="539"/>
      <c r="E23" s="540"/>
      <c r="F23" s="540"/>
      <c r="G23" s="541"/>
      <c r="H23" s="821"/>
      <c r="I23" s="822"/>
      <c r="J23" s="823"/>
      <c r="K23" s="113"/>
      <c r="L23" s="113"/>
      <c r="M23" s="113"/>
      <c r="N23" s="113"/>
      <c r="O23" s="113"/>
      <c r="P23" s="113"/>
      <c r="Q23" s="113"/>
      <c r="R23" s="113"/>
      <c r="S23" s="113"/>
      <c r="T23" s="113"/>
      <c r="U23" s="113"/>
      <c r="V23" s="113"/>
      <c r="W23" s="113"/>
    </row>
    <row r="24" spans="1:23" x14ac:dyDescent="0.2">
      <c r="A24" s="113"/>
      <c r="B24" s="113"/>
      <c r="C24" s="113"/>
      <c r="D24" s="539"/>
      <c r="E24" s="540"/>
      <c r="F24" s="540"/>
      <c r="G24" s="541"/>
      <c r="H24" s="821"/>
      <c r="I24" s="822"/>
      <c r="J24" s="823"/>
      <c r="K24" s="113"/>
      <c r="L24" s="113"/>
      <c r="M24" s="113"/>
      <c r="N24" s="113"/>
      <c r="O24" s="113"/>
      <c r="P24" s="113"/>
      <c r="Q24" s="113"/>
      <c r="R24" s="113"/>
      <c r="S24" s="113"/>
      <c r="T24" s="113"/>
      <c r="U24" s="113"/>
      <c r="V24" s="113"/>
      <c r="W24" s="113"/>
    </row>
    <row r="25" spans="1:23" x14ac:dyDescent="0.2">
      <c r="A25" s="113"/>
      <c r="B25" s="113"/>
      <c r="C25" s="113"/>
      <c r="D25" s="539"/>
      <c r="E25" s="540"/>
      <c r="F25" s="540"/>
      <c r="G25" s="541"/>
      <c r="H25" s="821"/>
      <c r="I25" s="822"/>
      <c r="J25" s="823"/>
      <c r="K25" s="113"/>
      <c r="L25" s="113"/>
      <c r="M25" s="113"/>
      <c r="N25" s="113"/>
      <c r="O25" s="113"/>
      <c r="P25" s="113"/>
      <c r="Q25" s="113"/>
      <c r="R25" s="113"/>
      <c r="S25" s="113"/>
      <c r="T25" s="113"/>
      <c r="U25" s="113"/>
      <c r="V25" s="113"/>
      <c r="W25" s="113"/>
    </row>
    <row r="26" spans="1:23" x14ac:dyDescent="0.2">
      <c r="A26" s="113"/>
      <c r="B26" s="113"/>
      <c r="C26" s="113"/>
      <c r="D26" s="539"/>
      <c r="E26" s="540"/>
      <c r="F26" s="540"/>
      <c r="G26" s="541"/>
      <c r="H26" s="821"/>
      <c r="I26" s="822"/>
      <c r="J26" s="823"/>
      <c r="K26" s="113"/>
      <c r="L26" s="113"/>
      <c r="M26" s="113"/>
      <c r="N26" s="113"/>
      <c r="O26" s="113"/>
      <c r="P26" s="113"/>
      <c r="Q26" s="113"/>
      <c r="R26" s="113"/>
      <c r="S26" s="113"/>
      <c r="T26" s="113"/>
      <c r="U26" s="113"/>
      <c r="V26" s="113"/>
      <c r="W26" s="113"/>
    </row>
    <row r="27" spans="1:23" x14ac:dyDescent="0.2">
      <c r="A27" s="113"/>
      <c r="B27" s="113"/>
      <c r="C27" s="113"/>
      <c r="D27" s="539"/>
      <c r="E27" s="540"/>
      <c r="F27" s="540"/>
      <c r="G27" s="541"/>
      <c r="H27" s="821"/>
      <c r="I27" s="822"/>
      <c r="J27" s="823"/>
      <c r="K27" s="113"/>
      <c r="L27" s="113"/>
      <c r="M27" s="113"/>
      <c r="N27" s="113"/>
      <c r="O27" s="113"/>
      <c r="P27" s="113"/>
      <c r="Q27" s="113"/>
      <c r="R27" s="113"/>
      <c r="S27" s="113"/>
      <c r="T27" s="113"/>
      <c r="U27" s="113"/>
      <c r="V27" s="113"/>
      <c r="W27" s="113"/>
    </row>
    <row r="28" spans="1:23" x14ac:dyDescent="0.2">
      <c r="A28" s="113"/>
      <c r="B28" s="113"/>
      <c r="C28" s="113"/>
      <c r="D28" s="539"/>
      <c r="E28" s="540"/>
      <c r="F28" s="540"/>
      <c r="G28" s="541"/>
      <c r="H28" s="821"/>
      <c r="I28" s="822"/>
      <c r="J28" s="823"/>
      <c r="K28" s="113"/>
      <c r="L28" s="113"/>
      <c r="M28" s="113"/>
      <c r="N28" s="113"/>
      <c r="O28" s="113"/>
      <c r="P28" s="113"/>
      <c r="Q28" s="113"/>
      <c r="R28" s="113"/>
      <c r="S28" s="113"/>
      <c r="T28" s="113"/>
      <c r="U28" s="113"/>
      <c r="V28" s="113"/>
      <c r="W28" s="113"/>
    </row>
    <row r="29" spans="1:23" x14ac:dyDescent="0.2">
      <c r="A29" s="113"/>
      <c r="B29" s="113"/>
      <c r="C29" s="113"/>
      <c r="D29" s="539"/>
      <c r="E29" s="540"/>
      <c r="F29" s="540"/>
      <c r="G29" s="541"/>
      <c r="H29" s="821"/>
      <c r="I29" s="822"/>
      <c r="J29" s="823"/>
      <c r="K29" s="113"/>
      <c r="L29" s="113"/>
      <c r="M29" s="113"/>
      <c r="N29" s="113"/>
      <c r="O29" s="113"/>
      <c r="P29" s="113"/>
      <c r="Q29" s="113"/>
      <c r="R29" s="113"/>
      <c r="S29" s="113"/>
      <c r="T29" s="113"/>
      <c r="U29" s="113"/>
      <c r="V29" s="113"/>
      <c r="W29" s="113"/>
    </row>
    <row r="30" spans="1:23" x14ac:dyDescent="0.2">
      <c r="A30" s="113"/>
      <c r="B30" s="113"/>
      <c r="C30" s="113"/>
      <c r="D30" s="539"/>
      <c r="E30" s="540"/>
      <c r="F30" s="540"/>
      <c r="G30" s="541"/>
      <c r="H30" s="821"/>
      <c r="I30" s="822"/>
      <c r="J30" s="823"/>
      <c r="K30" s="113"/>
      <c r="L30" s="113"/>
      <c r="M30" s="113"/>
      <c r="N30" s="113"/>
      <c r="O30" s="113"/>
      <c r="P30" s="113"/>
      <c r="Q30" s="113"/>
      <c r="R30" s="113"/>
      <c r="S30" s="113"/>
      <c r="T30" s="113"/>
      <c r="U30" s="113"/>
      <c r="V30" s="113"/>
      <c r="W30" s="113"/>
    </row>
    <row r="31" spans="1:23" x14ac:dyDescent="0.2">
      <c r="A31" s="113"/>
      <c r="B31" s="113"/>
      <c r="C31" s="113"/>
      <c r="D31" s="539"/>
      <c r="E31" s="540"/>
      <c r="F31" s="540"/>
      <c r="G31" s="541"/>
      <c r="H31" s="821"/>
      <c r="I31" s="822"/>
      <c r="J31" s="823"/>
      <c r="K31" s="113"/>
      <c r="L31" s="113"/>
      <c r="M31" s="113"/>
      <c r="N31" s="113"/>
      <c r="O31" s="113"/>
      <c r="P31" s="113"/>
      <c r="Q31" s="113"/>
      <c r="R31" s="113"/>
      <c r="S31" s="113"/>
      <c r="T31" s="113"/>
      <c r="U31" s="113"/>
      <c r="V31" s="113"/>
      <c r="W31" s="113"/>
    </row>
    <row r="32" spans="1:23" x14ac:dyDescent="0.2">
      <c r="A32" s="113"/>
      <c r="B32" s="113"/>
      <c r="C32" s="113"/>
      <c r="D32" s="539"/>
      <c r="E32" s="540"/>
      <c r="F32" s="540"/>
      <c r="G32" s="541"/>
      <c r="H32" s="821"/>
      <c r="I32" s="822"/>
      <c r="J32" s="823"/>
      <c r="K32" s="113"/>
      <c r="L32" s="113"/>
      <c r="M32" s="113"/>
      <c r="N32" s="113"/>
      <c r="O32" s="113"/>
      <c r="P32" s="113"/>
      <c r="Q32" s="113"/>
      <c r="R32" s="113"/>
      <c r="S32" s="113"/>
      <c r="T32" s="113"/>
      <c r="U32" s="113"/>
      <c r="V32" s="113"/>
      <c r="W32" s="113"/>
    </row>
    <row r="33" spans="1:23" x14ac:dyDescent="0.2">
      <c r="A33" s="113"/>
      <c r="B33" s="113"/>
      <c r="C33" s="113"/>
      <c r="D33" s="539"/>
      <c r="E33" s="540"/>
      <c r="F33" s="540"/>
      <c r="G33" s="541"/>
      <c r="H33" s="821"/>
      <c r="I33" s="822"/>
      <c r="J33" s="823"/>
      <c r="K33" s="113"/>
      <c r="L33" s="113"/>
      <c r="M33" s="113"/>
      <c r="N33" s="113"/>
      <c r="O33" s="113"/>
      <c r="P33" s="113"/>
      <c r="Q33" s="113"/>
      <c r="R33" s="113"/>
      <c r="S33" s="113"/>
      <c r="T33" s="113"/>
      <c r="U33" s="113"/>
      <c r="V33" s="113"/>
      <c r="W33" s="113"/>
    </row>
    <row r="34" spans="1:23" x14ac:dyDescent="0.2">
      <c r="A34" s="113"/>
      <c r="B34" s="113"/>
      <c r="C34" s="113"/>
      <c r="D34" s="539"/>
      <c r="E34" s="540"/>
      <c r="F34" s="540"/>
      <c r="G34" s="541"/>
      <c r="H34" s="821"/>
      <c r="I34" s="822"/>
      <c r="J34" s="823"/>
      <c r="K34" s="113"/>
      <c r="L34" s="113"/>
      <c r="M34" s="113"/>
      <c r="N34" s="113"/>
      <c r="O34" s="113"/>
      <c r="P34" s="113"/>
      <c r="Q34" s="113"/>
      <c r="R34" s="113"/>
      <c r="S34" s="113"/>
      <c r="T34" s="113"/>
      <c r="U34" s="113"/>
      <c r="V34" s="113"/>
      <c r="W34" s="113"/>
    </row>
    <row r="35" spans="1:23" x14ac:dyDescent="0.2">
      <c r="A35" s="113"/>
      <c r="B35" s="113"/>
      <c r="C35" s="113"/>
      <c r="D35" s="539"/>
      <c r="E35" s="540"/>
      <c r="F35" s="540"/>
      <c r="G35" s="541"/>
      <c r="H35" s="821"/>
      <c r="I35" s="822"/>
      <c r="J35" s="823"/>
      <c r="K35" s="113"/>
      <c r="L35" s="113"/>
      <c r="M35" s="113"/>
      <c r="N35" s="113"/>
      <c r="O35" s="113"/>
      <c r="P35" s="113"/>
      <c r="Q35" s="113"/>
      <c r="R35" s="113"/>
      <c r="S35" s="113"/>
      <c r="T35" s="113"/>
      <c r="U35" s="113"/>
      <c r="V35" s="113"/>
      <c r="W35" s="113"/>
    </row>
    <row r="36" spans="1:23" x14ac:dyDescent="0.2">
      <c r="A36" s="113"/>
      <c r="B36" s="113"/>
      <c r="C36" s="113"/>
      <c r="D36" s="539"/>
      <c r="E36" s="540"/>
      <c r="F36" s="540"/>
      <c r="G36" s="541"/>
      <c r="H36" s="821"/>
      <c r="I36" s="822"/>
      <c r="J36" s="823"/>
      <c r="K36" s="113"/>
      <c r="L36" s="113"/>
      <c r="M36" s="113"/>
      <c r="N36" s="113"/>
      <c r="O36" s="113"/>
      <c r="P36" s="113"/>
      <c r="Q36" s="113"/>
      <c r="R36" s="113"/>
      <c r="S36" s="439"/>
      <c r="T36" s="439"/>
      <c r="U36" s="439"/>
      <c r="V36" s="439"/>
      <c r="W36" s="439"/>
    </row>
    <row r="37" spans="1:23" x14ac:dyDescent="0.2">
      <c r="A37" s="113"/>
      <c r="B37" s="113"/>
      <c r="C37" s="113"/>
      <c r="D37" s="539"/>
      <c r="E37" s="540"/>
      <c r="F37" s="540"/>
      <c r="G37" s="541"/>
      <c r="H37" s="821"/>
      <c r="I37" s="822"/>
      <c r="J37" s="823"/>
      <c r="K37" s="113"/>
      <c r="L37" s="113"/>
      <c r="M37" s="113"/>
      <c r="N37" s="113"/>
      <c r="O37" s="113"/>
      <c r="P37" s="113"/>
      <c r="Q37" s="113"/>
      <c r="R37" s="113"/>
      <c r="S37" s="485"/>
      <c r="T37" s="485"/>
      <c r="U37" s="485"/>
      <c r="V37" s="485"/>
      <c r="W37" s="485"/>
    </row>
    <row r="38" spans="1:23" x14ac:dyDescent="0.2">
      <c r="A38" s="113"/>
      <c r="B38" s="113"/>
      <c r="C38" s="113"/>
      <c r="D38" s="539"/>
      <c r="E38" s="540"/>
      <c r="F38" s="540"/>
      <c r="G38" s="541"/>
      <c r="H38" s="821"/>
      <c r="I38" s="822"/>
      <c r="J38" s="823"/>
      <c r="K38" s="113"/>
      <c r="L38" s="113"/>
      <c r="M38" s="113"/>
      <c r="N38" s="113"/>
      <c r="O38" s="113"/>
      <c r="P38" s="113"/>
      <c r="Q38" s="113"/>
      <c r="R38" s="113"/>
      <c r="S38" s="485"/>
      <c r="T38" s="485"/>
      <c r="U38" s="485"/>
      <c r="V38" s="485"/>
      <c r="W38" s="485"/>
    </row>
    <row r="39" spans="1:23" x14ac:dyDescent="0.2">
      <c r="A39" s="113"/>
      <c r="B39" s="113"/>
      <c r="C39" s="113"/>
      <c r="D39" s="539"/>
      <c r="E39" s="540"/>
      <c r="F39" s="540"/>
      <c r="G39" s="541"/>
      <c r="H39" s="821"/>
      <c r="I39" s="822"/>
      <c r="J39" s="823"/>
      <c r="K39" s="113"/>
      <c r="L39" s="113"/>
      <c r="M39" s="113"/>
      <c r="N39" s="113"/>
      <c r="O39" s="113"/>
      <c r="P39" s="113"/>
      <c r="Q39" s="113"/>
      <c r="R39" s="113"/>
      <c r="S39" s="485"/>
      <c r="T39" s="485"/>
      <c r="U39" s="485"/>
      <c r="V39" s="485"/>
      <c r="W39" s="485"/>
    </row>
    <row r="40" spans="1:23" x14ac:dyDescent="0.2">
      <c r="A40" s="113"/>
      <c r="B40" s="113"/>
      <c r="C40" s="113"/>
      <c r="D40" s="539"/>
      <c r="E40" s="540"/>
      <c r="F40" s="540"/>
      <c r="G40" s="541"/>
      <c r="H40" s="821"/>
      <c r="I40" s="822"/>
      <c r="J40" s="823"/>
      <c r="K40" s="113"/>
      <c r="L40" s="113"/>
      <c r="M40" s="113"/>
      <c r="N40" s="113"/>
      <c r="O40" s="113"/>
      <c r="P40" s="113"/>
      <c r="Q40" s="113"/>
      <c r="R40" s="113"/>
      <c r="S40" s="485"/>
      <c r="T40" s="485"/>
      <c r="U40" s="485"/>
      <c r="V40" s="485"/>
      <c r="W40" s="485"/>
    </row>
    <row r="41" spans="1:23" x14ac:dyDescent="0.2">
      <c r="A41" s="113"/>
      <c r="B41" s="113"/>
      <c r="C41" s="113"/>
      <c r="D41" s="539"/>
      <c r="E41" s="540"/>
      <c r="F41" s="540"/>
      <c r="G41" s="541"/>
      <c r="H41" s="821"/>
      <c r="I41" s="822"/>
      <c r="J41" s="823"/>
      <c r="K41" s="113"/>
      <c r="L41" s="113"/>
      <c r="M41" s="113"/>
      <c r="N41" s="113"/>
      <c r="O41" s="113"/>
      <c r="P41" s="113"/>
      <c r="Q41" s="113"/>
      <c r="R41" s="113"/>
      <c r="S41" s="485"/>
      <c r="T41" s="485"/>
      <c r="U41" s="485"/>
      <c r="V41" s="485"/>
      <c r="W41" s="485"/>
    </row>
    <row r="42" spans="1:23" x14ac:dyDescent="0.2">
      <c r="A42" s="113"/>
      <c r="B42" s="113"/>
      <c r="C42" s="113"/>
      <c r="D42" s="539"/>
      <c r="E42" s="540"/>
      <c r="F42" s="540"/>
      <c r="G42" s="541"/>
      <c r="H42" s="821"/>
      <c r="I42" s="822"/>
      <c r="J42" s="823"/>
      <c r="K42" s="113"/>
      <c r="L42" s="113"/>
      <c r="M42" s="113"/>
      <c r="N42" s="113"/>
      <c r="O42" s="113"/>
      <c r="P42" s="113"/>
      <c r="Q42" s="113"/>
      <c r="R42" s="113"/>
      <c r="S42" s="485"/>
      <c r="T42" s="485"/>
      <c r="U42" s="485"/>
      <c r="V42" s="485"/>
      <c r="W42" s="485"/>
    </row>
    <row r="43" spans="1:23" x14ac:dyDescent="0.2">
      <c r="A43" s="113"/>
      <c r="B43" s="113"/>
      <c r="C43" s="113"/>
      <c r="D43" s="539"/>
      <c r="E43" s="540"/>
      <c r="F43" s="540"/>
      <c r="G43" s="541"/>
      <c r="H43" s="821"/>
      <c r="I43" s="822"/>
      <c r="J43" s="823"/>
      <c r="K43" s="113"/>
      <c r="L43" s="113"/>
      <c r="M43" s="113"/>
      <c r="N43" s="113"/>
      <c r="O43" s="113"/>
      <c r="P43" s="113"/>
      <c r="Q43" s="113"/>
      <c r="R43" s="113"/>
      <c r="S43" s="485"/>
      <c r="T43" s="485"/>
      <c r="U43" s="485"/>
      <c r="V43" s="485"/>
      <c r="W43" s="485"/>
    </row>
    <row r="44" spans="1:23" x14ac:dyDescent="0.2">
      <c r="A44" s="113"/>
      <c r="B44" s="113"/>
      <c r="C44" s="113"/>
      <c r="D44" s="539"/>
      <c r="E44" s="540"/>
      <c r="F44" s="540"/>
      <c r="G44" s="541"/>
      <c r="H44" s="821"/>
      <c r="I44" s="822"/>
      <c r="J44" s="823"/>
      <c r="K44" s="113"/>
      <c r="L44" s="113"/>
      <c r="M44" s="113"/>
      <c r="N44" s="113"/>
      <c r="O44" s="113"/>
      <c r="P44" s="113"/>
      <c r="Q44" s="113"/>
      <c r="R44" s="113"/>
      <c r="S44" s="485"/>
      <c r="T44" s="485"/>
      <c r="U44" s="485"/>
      <c r="V44" s="485"/>
      <c r="W44" s="485"/>
    </row>
    <row r="45" spans="1:23" x14ac:dyDescent="0.2">
      <c r="A45" s="113"/>
      <c r="B45" s="113"/>
      <c r="C45" s="113"/>
      <c r="D45" s="539"/>
      <c r="E45" s="540"/>
      <c r="F45" s="540"/>
      <c r="G45" s="541"/>
      <c r="H45" s="821"/>
      <c r="I45" s="822"/>
      <c r="J45" s="823"/>
      <c r="K45" s="113"/>
      <c r="L45" s="113"/>
      <c r="M45" s="113"/>
      <c r="N45" s="113"/>
      <c r="O45" s="113"/>
      <c r="P45" s="113"/>
      <c r="Q45" s="113"/>
      <c r="R45" s="113"/>
      <c r="S45" s="485"/>
      <c r="T45" s="485"/>
      <c r="U45" s="485"/>
      <c r="V45" s="485"/>
      <c r="W45" s="485"/>
    </row>
    <row r="46" spans="1:23" x14ac:dyDescent="0.2">
      <c r="A46" s="113"/>
      <c r="B46" s="113"/>
      <c r="C46" s="113"/>
      <c r="K46" s="113"/>
      <c r="L46" s="113"/>
      <c r="M46" s="113"/>
      <c r="N46" s="113"/>
      <c r="O46" s="113"/>
      <c r="P46" s="113"/>
      <c r="Q46" s="113"/>
      <c r="R46" s="113"/>
    </row>
    <row r="47" spans="1:23" x14ac:dyDescent="0.2">
      <c r="K47" s="113"/>
      <c r="L47" s="113"/>
      <c r="M47" s="113"/>
      <c r="N47" s="113"/>
      <c r="O47" s="113"/>
      <c r="P47" s="113"/>
      <c r="Q47" s="113"/>
      <c r="R47" s="113"/>
    </row>
  </sheetData>
  <sheetProtection algorithmName="SHA-512" hashValue="9oi4lJF7zd0d82seFExihxYeeySGG5gds2XGyFyy6TnT+akpQGe5ogTPrkiXIUXXDsQ42zjKkm9Gs2Hf3g6XDA==" saltValue="5y+Iqxo3o3N5cdxRKona4Q==" spinCount="100000" sheet="1" objects="1" scenarios="1"/>
  <mergeCells count="26">
    <mergeCell ref="H44:J44"/>
    <mergeCell ref="H45:J45"/>
    <mergeCell ref="H38:J38"/>
    <mergeCell ref="H39:J39"/>
    <mergeCell ref="H40:J40"/>
    <mergeCell ref="H41:J41"/>
    <mergeCell ref="H42:J42"/>
    <mergeCell ref="H43:J43"/>
    <mergeCell ref="H37:J37"/>
    <mergeCell ref="H26:J26"/>
    <mergeCell ref="H27:J27"/>
    <mergeCell ref="H28:J28"/>
    <mergeCell ref="H29:J29"/>
    <mergeCell ref="H30:J30"/>
    <mergeCell ref="H31:J31"/>
    <mergeCell ref="H32:J32"/>
    <mergeCell ref="H33:J33"/>
    <mergeCell ref="H34:J34"/>
    <mergeCell ref="H35:J35"/>
    <mergeCell ref="H36:J36"/>
    <mergeCell ref="H25:J25"/>
    <mergeCell ref="D21:G21"/>
    <mergeCell ref="H21:J21"/>
    <mergeCell ref="H22:J22"/>
    <mergeCell ref="H23:J23"/>
    <mergeCell ref="H24:J24"/>
  </mergeCells>
  <conditionalFormatting sqref="A4:P15">
    <cfRule type="expression" dxfId="8" priority="1" stopIfTrue="1">
      <formula>#REF!="NEI"</formula>
    </cfRule>
  </conditionalFormatting>
  <conditionalFormatting sqref="C16:P16">
    <cfRule type="expression" dxfId="7" priority="4" stopIfTrue="1">
      <formula>#REF!="NEI"</formula>
    </cfRule>
  </conditionalFormatting>
  <conditionalFormatting sqref="D21:D45 H21:H45">
    <cfRule type="expression" dxfId="6" priority="11" stopIfTrue="1">
      <formula>#REF!="NEI"</formula>
    </cfRule>
  </conditionalFormatting>
  <conditionalFormatting sqref="F1:H1 A1:D2 H2">
    <cfRule type="expression" dxfId="5" priority="12" stopIfTrue="1">
      <formula>#REF!="NEI"</formula>
    </cfRule>
  </conditionalFormatting>
  <conditionalFormatting sqref="S37:W45">
    <cfRule type="expression" dxfId="4" priority="7" stopIfTrue="1">
      <formula>#REF!="NEI"</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800-000000000000}">
          <x14:formula1>
            <xm:f>Tabeller!$G$58:$G$63</xm:f>
          </x14:formula1>
          <xm:sqref>A4:A15</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rgb="FFFFFF00"/>
  </sheetPr>
  <dimension ref="A1:N72"/>
  <sheetViews>
    <sheetView showGridLines="0" zoomScaleNormal="100" workbookViewId="0">
      <selection activeCell="A2" sqref="A2"/>
    </sheetView>
  </sheetViews>
  <sheetFormatPr baseColWidth="10" defaultColWidth="9.140625" defaultRowHeight="12.75" x14ac:dyDescent="0.2"/>
  <cols>
    <col min="1" max="1" width="43.85546875" style="113" customWidth="1"/>
    <col min="2" max="2" width="20.42578125" style="113" customWidth="1"/>
    <col min="3" max="4" width="13.5703125" style="113" customWidth="1"/>
    <col min="5" max="5" width="17.5703125" style="113" customWidth="1"/>
    <col min="6" max="6" width="15.28515625" style="113" customWidth="1"/>
    <col min="7" max="7" width="13.5703125" style="113" customWidth="1"/>
    <col min="8" max="8" width="18" style="113" customWidth="1"/>
    <col min="9" max="9" width="10.85546875" style="113" customWidth="1"/>
    <col min="10" max="10" width="14.28515625" style="113" customWidth="1"/>
    <col min="11" max="11" width="16.28515625" style="113" customWidth="1"/>
    <col min="12" max="12" width="13.7109375" style="113" customWidth="1"/>
    <col min="13" max="13" width="17.140625" style="113" customWidth="1"/>
    <col min="14" max="16384" width="9.140625" style="113"/>
  </cols>
  <sheetData>
    <row r="1" spans="1:14" ht="18" x14ac:dyDescent="0.2">
      <c r="A1" s="112" t="s">
        <v>485</v>
      </c>
      <c r="B1" s="112"/>
    </row>
    <row r="3" spans="1:14" ht="7.5" customHeight="1" x14ac:dyDescent="0.2"/>
    <row r="4" spans="1:14" x14ac:dyDescent="0.2">
      <c r="A4" s="113" t="s">
        <v>486</v>
      </c>
      <c r="B4" s="113" t="str">
        <f>IF(Registrering!B5="","",Registrering!B5)</f>
        <v/>
      </c>
      <c r="C4" s="824"/>
      <c r="D4" s="825"/>
      <c r="E4" s="825"/>
      <c r="F4" s="825"/>
      <c r="G4" s="825"/>
      <c r="H4" s="825"/>
    </row>
    <row r="5" spans="1:14" x14ac:dyDescent="0.2">
      <c r="A5" s="113" t="s">
        <v>475</v>
      </c>
      <c r="B5" s="825" t="str">
        <f>IF(Registrering!B3="","",Registrering!B3)</f>
        <v/>
      </c>
      <c r="C5" s="825"/>
      <c r="D5" s="825"/>
      <c r="E5" s="825"/>
      <c r="F5" s="825"/>
      <c r="G5" s="825"/>
    </row>
    <row r="6" spans="1:14" x14ac:dyDescent="0.2">
      <c r="A6" s="113" t="s">
        <v>487</v>
      </c>
      <c r="B6" s="825" t="str">
        <f>IF(Registrering!B4="","",Registrering!B4)</f>
        <v/>
      </c>
      <c r="C6" s="825"/>
      <c r="D6" s="825"/>
      <c r="E6" s="825"/>
      <c r="F6" s="825"/>
      <c r="G6" s="825"/>
    </row>
    <row r="7" spans="1:14" x14ac:dyDescent="0.2">
      <c r="B7" s="542"/>
      <c r="C7" s="542"/>
      <c r="D7" s="542"/>
      <c r="E7" s="542"/>
      <c r="F7" s="542"/>
      <c r="G7" s="542"/>
    </row>
    <row r="8" spans="1:14" ht="15" customHeight="1" x14ac:dyDescent="0.25">
      <c r="A8" s="114" t="s">
        <v>488</v>
      </c>
      <c r="B8" s="115">
        <f>Budsjett!I3</f>
        <v>2025</v>
      </c>
      <c r="C8" s="115">
        <f>Budsjett!J3</f>
        <v>2026</v>
      </c>
      <c r="D8" s="115">
        <f>Budsjett!K3</f>
        <v>2027</v>
      </c>
      <c r="E8" s="115">
        <f>Budsjett!L3</f>
        <v>2028</v>
      </c>
      <c r="F8" s="115">
        <f>Budsjett!M3</f>
        <v>2029</v>
      </c>
      <c r="G8" s="115">
        <f>Budsjett!N3</f>
        <v>2030</v>
      </c>
      <c r="H8" s="115">
        <f>Budsjett!O3</f>
        <v>2031</v>
      </c>
      <c r="I8" s="115">
        <f>Budsjett!P3</f>
        <v>2032</v>
      </c>
      <c r="J8" s="115">
        <f>Budsjett!Q3</f>
        <v>2033</v>
      </c>
      <c r="K8" s="115">
        <f>Budsjett!R3</f>
        <v>2034</v>
      </c>
      <c r="L8" s="116" t="s">
        <v>84</v>
      </c>
      <c r="N8" s="117"/>
    </row>
    <row r="9" spans="1:14" ht="12.75" customHeight="1" x14ac:dyDescent="0.2">
      <c r="A9" s="113" t="s">
        <v>194</v>
      </c>
      <c r="B9" s="118">
        <f>('Intern budsjett oppdrag'!C9+'Intern budsjett oppdrag'!C10+'Intern budsjett oppdrag'!C11)*(1+Registrering!$B$39)+('Intern budsjett oppdrag'!C9+'Intern budsjett oppdrag'!C10+'Intern budsjett oppdrag'!C11)*Registrering!$B40+('Intern budsjett oppdrag'!C9+'Intern budsjett oppdrag'!C10+'Intern budsjett oppdrag'!C11)*(Registrering!$B$39*Registrering!$B$40)</f>
        <v>0</v>
      </c>
      <c r="C9" s="118">
        <f>('Intern budsjett oppdrag'!D9+'Intern budsjett oppdrag'!D10+'Intern budsjett oppdrag'!D11)*(1+Registrering!$B$39)+('Intern budsjett oppdrag'!D9+'Intern budsjett oppdrag'!D10+'Intern budsjett oppdrag'!D11)*Registrering!$B40+('Intern budsjett oppdrag'!D9+'Intern budsjett oppdrag'!D10+'Intern budsjett oppdrag'!D11)*(Registrering!$B$39*Registrering!$B$40)</f>
        <v>0</v>
      </c>
      <c r="D9" s="118">
        <f>('Intern budsjett oppdrag'!E9+'Intern budsjett oppdrag'!E10+'Intern budsjett oppdrag'!E11)*(1+Registrering!$B$39)+('Intern budsjett oppdrag'!E9+'Intern budsjett oppdrag'!E10+'Intern budsjett oppdrag'!E11)*Registrering!$B40+('Intern budsjett oppdrag'!E9+'Intern budsjett oppdrag'!E10+'Intern budsjett oppdrag'!E11)*(Registrering!$B$39*Registrering!$B$40)</f>
        <v>0</v>
      </c>
      <c r="E9" s="118">
        <f>('Intern budsjett oppdrag'!F9+'Intern budsjett oppdrag'!F10+'Intern budsjett oppdrag'!F11)*(1+Registrering!$B$39)+('Intern budsjett oppdrag'!F9+'Intern budsjett oppdrag'!F10+'Intern budsjett oppdrag'!F11)*Registrering!$B40+('Intern budsjett oppdrag'!F9+'Intern budsjett oppdrag'!F10+'Intern budsjett oppdrag'!F11)*(Registrering!$B$39*Registrering!$B$40)</f>
        <v>0</v>
      </c>
      <c r="F9" s="118">
        <f>('Intern budsjett oppdrag'!G9+'Intern budsjett oppdrag'!G10+'Intern budsjett oppdrag'!G11)*(1+Registrering!$B$39)+('Intern budsjett oppdrag'!G9+'Intern budsjett oppdrag'!G10+'Intern budsjett oppdrag'!G11)*Registrering!$B40+('Intern budsjett oppdrag'!G9+'Intern budsjett oppdrag'!G10+'Intern budsjett oppdrag'!G11)*(Registrering!$B$39*Registrering!$B$40)</f>
        <v>0</v>
      </c>
      <c r="G9" s="118">
        <f>('Intern budsjett oppdrag'!H9+'Intern budsjett oppdrag'!H10+'Intern budsjett oppdrag'!H11)*(1+Registrering!$B$39)+('Intern budsjett oppdrag'!H9+'Intern budsjett oppdrag'!H10+'Intern budsjett oppdrag'!H11)*Registrering!$B40+('Intern budsjett oppdrag'!H9+'Intern budsjett oppdrag'!H10+'Intern budsjett oppdrag'!H11)*(Registrering!$B$39*Registrering!$B$40)</f>
        <v>0</v>
      </c>
      <c r="H9" s="118">
        <f>('Intern budsjett oppdrag'!I9+'Intern budsjett oppdrag'!I10+'Intern budsjett oppdrag'!I11)*(1+Registrering!$B$39)+('Intern budsjett oppdrag'!I9+'Intern budsjett oppdrag'!I10+'Intern budsjett oppdrag'!I11)*Registrering!$B40+('Intern budsjett oppdrag'!I9+'Intern budsjett oppdrag'!I10+'Intern budsjett oppdrag'!I11)*(Registrering!$B$39*Registrering!$B$40)</f>
        <v>0</v>
      </c>
      <c r="I9" s="118">
        <f>('Intern budsjett oppdrag'!J9+'Intern budsjett oppdrag'!J10+'Intern budsjett oppdrag'!J11)*(1+Registrering!$B$39)+('Intern budsjett oppdrag'!J9+'Intern budsjett oppdrag'!J10+'Intern budsjett oppdrag'!J11)*Registrering!$B40+('Intern budsjett oppdrag'!J9+'Intern budsjett oppdrag'!J10+'Intern budsjett oppdrag'!J11)*(Registrering!$B$39*Registrering!$B$40)</f>
        <v>0</v>
      </c>
      <c r="J9" s="118">
        <f>('Intern budsjett oppdrag'!K9+'Intern budsjett oppdrag'!K10+'Intern budsjett oppdrag'!K11)*(1+Registrering!$B$39)+('Intern budsjett oppdrag'!K9+'Intern budsjett oppdrag'!K10+'Intern budsjett oppdrag'!K11)*Registrering!$B40+('Intern budsjett oppdrag'!K9+'Intern budsjett oppdrag'!K10+'Intern budsjett oppdrag'!K11)*(Registrering!$B$39*Registrering!$B$40)</f>
        <v>0</v>
      </c>
      <c r="K9" s="118">
        <f>('Intern budsjett oppdrag'!L9+'Intern budsjett oppdrag'!L10+'Intern budsjett oppdrag'!L11)*(1+Registrering!$B$39)+('Intern budsjett oppdrag'!L9+'Intern budsjett oppdrag'!L10+'Intern budsjett oppdrag'!L11)*Registrering!$B40+('Intern budsjett oppdrag'!L9+'Intern budsjett oppdrag'!L10+'Intern budsjett oppdrag'!L11)*(Registrering!$B$39*Registrering!$B$40)</f>
        <v>0</v>
      </c>
      <c r="L9" s="118">
        <f t="shared" ref="L9:L17" si="0">SUM(B9:K9)</f>
        <v>0</v>
      </c>
      <c r="N9" s="117"/>
    </row>
    <row r="10" spans="1:14" ht="12.75" customHeight="1" x14ac:dyDescent="0.2">
      <c r="A10" s="113" t="s">
        <v>489</v>
      </c>
      <c r="B10" s="238">
        <f>(SUMIF('Budsjett oppdrag'!$B$4:$B$139,"Lab./feltundersøkelser",'Budsjett oppdrag'!K4:K139)*(1+Registrering!$B$39))+(SUMIF('Budsjett oppdrag'!$B$4:$B$139,"Lab./feltundersøkelser",'Budsjett oppdrag'!K4:K139)*(Registrering!$B$40))+(SUMIF('Budsjett oppdrag'!$B$4:$B$139,"Lab./feltundersøkelser",'Budsjett oppdrag'!K4:K139)*(Registrering!$B$39*Registrering!$B$40))</f>
        <v>0</v>
      </c>
      <c r="C10" s="119">
        <f>(SUMIF('Budsjett oppdrag'!$B$4:$B$139,"Lab./feltundersøkelser",'Budsjett oppdrag'!L4:L139)*(1+Registrering!$B$39))+(SUMIF('Budsjett oppdrag'!$B$4:$B$139,"Lab./feltundersøkelser",'Budsjett oppdrag'!L4:L139)*(Registrering!$B$40))+(SUMIF('Budsjett oppdrag'!$B$4:$B$139,"Lab./feltundersøkelser",'Budsjett oppdrag'!L4:L139)*(Registrering!$B$39*Registrering!$B$40))</f>
        <v>0</v>
      </c>
      <c r="D10" s="119">
        <f>(SUMIF('Budsjett oppdrag'!$B$4:$B$139,"Lab./feltundersøkelser",'Budsjett oppdrag'!M4:M139)*(1+Registrering!$B$39))+(SUMIF('Budsjett oppdrag'!$B$4:$B$139,"Lab./feltundersøkelser",'Budsjett oppdrag'!M4:M139)*(Registrering!$B$40))+(SUMIF('Budsjett oppdrag'!$B$4:$B$139,"Lab./feltundersøkelser",'Budsjett oppdrag'!M4:M139)*(Registrering!$B$39*Registrering!$B$40))</f>
        <v>0</v>
      </c>
      <c r="E10" s="119">
        <f>(SUMIF('Budsjett oppdrag'!$B$4:$B$139,"Lab./feltunNrsøkelser",'Budsjett oppdrag'!N4:N139)*(1+Registrering!$B$39))+(SUMIF('Budsjett oppdrag'!$B$4:$B$139,"Lab./feltunNrsøkelser",'Budsjett oppdrag'!N4:N139)*(Registrering!$B$40))+(SUMIF('Budsjett oppdrag'!$B$4:$B$139,"Lab./feltunNrsøkelser",'Budsjett oppdrag'!N4:N139)*(Registrering!$B$39*Registrering!$B$40))</f>
        <v>0</v>
      </c>
      <c r="F10" s="119">
        <f>(SUMIF('Budsjett oppdrag'!$B$4:$B$139,"Lab./feltundersøkelser",'Budsjett oppdrag'!O4:O139)*(1+Registrering!$B$39))+(SUMIF('Budsjett oppdrag'!$B$4:$B$139,"Lab./feltundersøkelser",'Budsjett oppdrag'!O4:O139)*(Registrering!$B$40))+(SUMIF('Budsjett oppdrag'!$B$4:$B$139,"Lab./feltundersøkelser",'Budsjett oppdrag'!O4:O139)*(Registrering!$B$39*Registrering!$B$40))</f>
        <v>0</v>
      </c>
      <c r="G10" s="119">
        <f>(SUMIF('Budsjett oppdrag'!$B$4:$B$139,"Lab./feltundersøkelser",'Budsjett oppdrag'!P4:P139)*(1+Registrering!$B$39))+(SUMIF('Budsjett oppdrag'!$B$4:$B$139,"Lab./feltundersøkelser",'Budsjett oppdrag'!P4:P139)*(Registrering!$B$40))+(SUMIF('Budsjett oppdrag'!$B$4:$B$139,"Lab./feltundersøkelser",'Budsjett oppdrag'!P4:P139)*(Registrering!$B$39*Registrering!$B$40))</f>
        <v>0</v>
      </c>
      <c r="H10" s="119">
        <f>(SUMIF('Budsjett oppdrag'!$B$4:$B$139,"Lab./feltundersøkelser",'Budsjett oppdrag'!Q4:Q139)*(1+Registrering!$B$39))+(SUMIF('Budsjett oppdrag'!$B$4:$B$139,"Lab./feltundersøkelser",'Budsjett oppdrag'!Q4:Q139)*(Registrering!$B$40))+(SUMIF('Budsjett oppdrag'!$B$4:$B$139,"Lab./feltundersøkelser",'Budsjett oppdrag'!Q4:Q139)*(Registrering!$B$39*Registrering!$B$40))</f>
        <v>0</v>
      </c>
      <c r="I10" s="119">
        <f>(SUMIF('Budsjett oppdrag'!$B$4:$B$139,"Lab./feltundersøkelser",'Budsjett oppdrag'!R4:R139)*(1+Registrering!$B$39))+(SUMIF('Budsjett oppdrag'!$B$4:$B$139,"Lab./feltundersøkelser",'Budsjett oppdrag'!R4:R139)*(Registrering!$B$40))+(SUMIF('Budsjett oppdrag'!$B$4:$B$139,"Lab./feltundersøkelser",'Budsjett oppdrag'!R4:R139)*(Registrering!$B$39*Registrering!$B$40))</f>
        <v>0</v>
      </c>
      <c r="J10" s="119">
        <f>(SUMIF('Budsjett oppdrag'!$B$4:$B$139,"Lab./feltundersøkelser",'Budsjett oppdrag'!S4:S139)*(1+Registrering!$B$39))+(SUMIF('Budsjett oppdrag'!$B$4:$B$139,"Lab./feltundersøkelser",'Budsjett oppdrag'!S4:S139)*(Registrering!$B$40))+(SUMIF('Budsjett oppdrag'!$B$4:$B$139,"Lab./feltundersøkelser",'Budsjett oppdrag'!S4:S139)*(Registrering!$B$39*Registrering!$B$40))</f>
        <v>0</v>
      </c>
      <c r="K10" s="119">
        <f>(SUMIF('Budsjett oppdrag'!$B$4:$B$139,"Lab./feltundersøkelser",'Budsjett oppdrag'!T4:T139)*(1+Registrering!$B$39))+(SUMIF('Budsjett oppdrag'!$B$4:$B$139,"Lab./feltundersøkelser",'Budsjett oppdrag'!T4:T139)*(Registrering!$B$40))+(SUMIF('Budsjett oppdrag'!$B$4:$B$139,"Lab./feltundersøkelser",'Budsjett oppdrag'!T4:T139)*(Registrering!$B$39*Registrering!$B$40))</f>
        <v>0</v>
      </c>
      <c r="L10" s="118">
        <f t="shared" si="0"/>
        <v>0</v>
      </c>
    </row>
    <row r="11" spans="1:14" ht="12.75" customHeight="1" x14ac:dyDescent="0.2">
      <c r="A11" s="113" t="s">
        <v>113</v>
      </c>
      <c r="B11" s="119">
        <f>(SUMIF('Budsjett oppdrag'!$B$4:$B$139,"Reiser/konferanser/mv.",'Budsjett oppdrag'!K4:K139)*(1+Registrering!$B$39))+(SUMIF('Budsjett oppdrag'!$B$4:$B$139,"Reiser/konferanser/mv.",'Budsjett oppdrag'!K4:K139)*(Registrering!$B$40))+(SUMIF('Budsjett oppdrag'!$B$4:$B$139,"Reiser/konferanser/mv.",'Budsjett oppdrag'!K4:K139)*(Registrering!$B$39*Registrering!$B$40))</f>
        <v>0</v>
      </c>
      <c r="C11" s="119">
        <f>(SUMIF('Budsjett oppdrag'!$B$4:$B$139,"Reiser/konferanser/mv.",'Budsjett oppdrag'!L4:L139)*(1+Registrering!$B$39))+(SUMIF('Budsjett oppdrag'!$B$4:$B$139,"Reiser/konferanser/mv.",'Budsjett oppdrag'!L4:L139)*(Registrering!$B$40))+(SUMIF('Budsjett oppdrag'!$B$4:$B$139,"Reiser/konferanser/mv.",'Budsjett oppdrag'!L4:L139)*(Registrering!$B$39*Registrering!$B$40))</f>
        <v>0</v>
      </c>
      <c r="D11" s="119">
        <f>(SUMIF('Budsjett oppdrag'!$B$4:$B$139,"Reiser/konferanser/mv.",'Budsjett oppdrag'!M4:M139)*(1+Registrering!$B$39))+(SUMIF('Budsjett oppdrag'!$B$4:$B$139,"Reiser/konferanser/mv.",'Budsjett oppdrag'!M4:M139)*(Registrering!$B$40))+(SUMIF('Budsjett oppdrag'!$B$4:$B$139,"Reiser/konferanser/mv.",'Budsjett oppdrag'!M4:M139)*(Registrering!$B$39*Registrering!$B$40))</f>
        <v>0</v>
      </c>
      <c r="E11" s="119">
        <f>(SUMIF('Budsjett oppdrag'!$B$4:$B$139,"Reiser/konferanser/mv.",'Budsjett oppdrag'!N4:N139)*(1+Registrering!$B$39))+(SUMIF('Budsjett oppdrag'!$B$4:$B$139,"Reiser/konferanser/mv.",'Budsjett oppdrag'!N4:N139)*(Registrering!$B$40))+(SUMIF('Budsjett oppdrag'!$B$4:$B$139,"Reiser/konferanser/mv.",'Budsjett oppdrag'!N4:N139)*(Registrering!$B$39*Registrering!$B$40))</f>
        <v>0</v>
      </c>
      <c r="F11" s="119">
        <f>(SUMIF('Budsjett oppdrag'!$B$4:$B$139,"Reiser/konferanser/mv.",'Budsjett oppdrag'!O4:O139)*(1+Registrering!$B$39))+(SUMIF('Budsjett oppdrag'!$B$4:$B$139,"Reiser/konferanser/mv.",'Budsjett oppdrag'!O4:O139)*(Registrering!$B$40))+(SUMIF('Budsjett oppdrag'!$B$4:$B$139,"Reiser/konferanser/mv.",'Budsjett oppdrag'!O4:O139)*(Registrering!$B$39*Registrering!$B$40))</f>
        <v>0</v>
      </c>
      <c r="G11" s="119">
        <f>(SUMIF('Budsjett oppdrag'!$B$4:$B$139,"Reiser/konferanser/mv.",'Budsjett oppdrag'!P4:P139)*(1+Registrering!$B$39))+(SUMIF('Budsjett oppdrag'!$B$4:$B$139,"Reiser/konferanser/mv.",'Budsjett oppdrag'!P4:P139)*(Registrering!$B$40))+(SUMIF('Budsjett oppdrag'!$B$4:$B$139,"Reiser/konferanser/mv.",'Budsjett oppdrag'!P4:P139)*(Registrering!$B$39*Registrering!$B$40))</f>
        <v>0</v>
      </c>
      <c r="H11" s="119">
        <f>(SUMIF('Budsjett oppdrag'!$B$4:$B$139,"Reiser/konferanser/mv.",'Budsjett oppdrag'!Q4:Q139)*(1+Registrering!$B$39))+(SUMIF('Budsjett oppdrag'!$B$4:$B$139,"Reiser/konferanser/mv.",'Budsjett oppdrag'!Q4:Q139)*(Registrering!$B$40))+(SUMIF('Budsjett oppdrag'!$B$4:$B$139,"Reiser/konferanser/mv.",'Budsjett oppdrag'!Q4:Q139)*(Registrering!$B$39*Registrering!$B$40))</f>
        <v>0</v>
      </c>
      <c r="I11" s="119">
        <f>(SUMIF('Budsjett oppdrag'!$B$4:$B$139,"Reiser/konferanser/mv.",'Budsjett oppdrag'!R4:R139)*(1+Registrering!$B$39))+(SUMIF('Budsjett oppdrag'!$B$4:$B$139,"Reiser/konferanser/mv.",'Budsjett oppdrag'!R4:R139)*(Registrering!$B$40))+(SUMIF('Budsjett oppdrag'!$B$4:$B$139,"Reiser/konferanser/mv.",'Budsjett oppdrag'!R4:R139)*(Registrering!$B$39*Registrering!$B$40))</f>
        <v>0</v>
      </c>
      <c r="J11" s="119">
        <f>(SUMIF('Budsjett oppdrag'!$B$4:$B$139,"Reiser/konferanser/mv.",'Budsjett oppdrag'!S4:S139)*(1+Registrering!$B$39))+(SUMIF('Budsjett oppdrag'!$B$4:$B$139,"Reiser/konferanser/mv.",'Budsjett oppdrag'!S4:S139)*(Registrering!$B$40))+(SUMIF('Budsjett oppdrag'!$B$4:$B$139,"Reiser/konferanser/mv.",'Budsjett oppdrag'!S4:S139)*(Registrering!$B$39*Registrering!$B$40))</f>
        <v>0</v>
      </c>
      <c r="K11" s="119">
        <f>(SUMIF('Budsjett oppdrag'!$B$4:$B$139,"Reiser/konferanser/mv.",'Budsjett oppdrag'!T4:T139)*(1+Registrering!$B$39))+(SUMIF('Budsjett oppdrag'!$B$4:$B$139,"Reiser/konferanser/mv.",'Budsjett oppdrag'!T4:T139)*(Registrering!$B$40))+(SUMIF('Budsjett oppdrag'!$B$4:$B$139,"Reiser/konferanser/mv.",'Budsjett oppdrag'!T4:T139)*(Registrering!$B$39*Registrering!$B$40))</f>
        <v>0</v>
      </c>
      <c r="L11" s="118">
        <f t="shared" si="0"/>
        <v>0</v>
      </c>
    </row>
    <row r="12" spans="1:14" ht="12.75" customHeight="1" x14ac:dyDescent="0.2">
      <c r="A12" s="113" t="s">
        <v>114</v>
      </c>
      <c r="B12" s="119">
        <f>(SUMIF('Budsjett oppdrag'!$B$4:$B$139,"Andre driftskostnader",'Budsjett oppdrag'!K4:K139)*(1+Registrering!$B$39))+(SUMIF('Budsjett oppdrag'!$B$4:$B$139,"Andre driftskostnader",'Budsjett oppdrag'!K4:K139)*(Registrering!$B$40))+(SUMIF('Budsjett oppdrag'!$B$4:$B$139,"Andre driftskostnader",'Budsjett oppdrag'!K4:K139)*(Registrering!$B$39*Registrering!$B$40))</f>
        <v>0</v>
      </c>
      <c r="C12" s="119">
        <f>(SUMIF('Budsjett oppdrag'!$B$4:$B$139,"Andre driftskostnader",'Budsjett oppdrag'!L4:L139)*(1+Registrering!$B$39))+(SUMIF('Budsjett oppdrag'!$B$4:$B$139,"Andre driftskostnader",'Budsjett oppdrag'!L4:L139)*(Registrering!$B$40))+(SUMIF('Budsjett oppdrag'!$B$4:$B$139,"Andre driftskostnader",'Budsjett oppdrag'!L4:L139)*(Registrering!$B$39*Registrering!$B$40))</f>
        <v>0</v>
      </c>
      <c r="D12" s="119">
        <f>(SUMIF('Budsjett oppdrag'!$B$4:$B$139,"Andre driftskostnader",'Budsjett oppdrag'!M4:M139)*(1+Registrering!$B$39))+(SUMIF('Budsjett oppdrag'!$B$4:$B$139,"Andre driftskostnader",'Budsjett oppdrag'!M4:M139)*(Registrering!$B$40))+(SUMIF('Budsjett oppdrag'!$B$4:$B$139,"Andre driftskostnader",'Budsjett oppdrag'!M4:M139)*(Registrering!$B$39*Registrering!$B$40))</f>
        <v>0</v>
      </c>
      <c r="E12" s="119">
        <f>(SUMIF('Budsjett oppdrag'!$B$4:$B$139,"Andre driftskostnader",'Budsjett oppdrag'!N4:N139)*(1+Registrering!$B$39))+(SUMIF('Budsjett oppdrag'!$B$4:$B$139,"Andre driftskostnader",'Budsjett oppdrag'!N4:N139)*(Registrering!$B$40))+(SUMIF('Budsjett oppdrag'!$B$4:$B$139,"Andre driftskostnader",'Budsjett oppdrag'!N4:N139)*(Registrering!$B$39*Registrering!$B$40))</f>
        <v>0</v>
      </c>
      <c r="F12" s="119">
        <f>(SUMIF('Budsjett oppdrag'!$B$4:$B$139,"Andre driftskostnader",'Budsjett oppdrag'!O4:O139)*(1+Registrering!$B$39))+(SUMIF('Budsjett oppdrag'!$B$4:$B$139,"Andre driftskostnader",'Budsjett oppdrag'!O4:O139)*(Registrering!$B$40))+(SUMIF('Budsjett oppdrag'!$B$4:$B$139,"Andre driftskostnader",'Budsjett oppdrag'!O4:O139)*(Registrering!$B$39*Registrering!$B$40))</f>
        <v>0</v>
      </c>
      <c r="G12" s="119">
        <f>(SUMIF('Budsjett oppdrag'!$B$4:$B$139,"Andre driftskostnader",'Budsjett oppdrag'!P4:P139)*(1+Registrering!$B$39))+(SUMIF('Budsjett oppdrag'!$B$4:$B$139,"Andre driftskostnader",'Budsjett oppdrag'!P4:P139)*(Registrering!$B$40))+(SUMIF('Budsjett oppdrag'!$B$4:$B$139,"Andre driftskostnader",'Budsjett oppdrag'!P4:P139)*(Registrering!$B$39*Registrering!$B$40))</f>
        <v>0</v>
      </c>
      <c r="H12" s="119">
        <f>(SUMIF('Budsjett oppdrag'!$B$4:$B$139,"Andre driftskostnader",'Budsjett oppdrag'!Q4:Q139)*(1+Registrering!$B$39))+(SUMIF('Budsjett oppdrag'!$B$4:$B$139,"Andre driftskostnader",'Budsjett oppdrag'!Q4:Q139)*(Registrering!$B$40))+(SUMIF('Budsjett oppdrag'!$B$4:$B$139,"Andre driftskostnader",'Budsjett oppdrag'!Q4:Q139)*(Registrering!$B$39*Registrering!$B$40))</f>
        <v>0</v>
      </c>
      <c r="I12" s="119">
        <f>(SUMIF('Budsjett oppdrag'!$B$4:$B$139,"Andre driftskostnader",'Budsjett oppdrag'!R4:R139)*(1+Registrering!$B$39))+(SUMIF('Budsjett oppdrag'!$B$4:$B$139,"Andre driftskostnader",'Budsjett oppdrag'!R4:R139)*(Registrering!$B$40))+(SUMIF('Budsjett oppdrag'!$B$4:$B$139,"Andre driftskostnader",'Budsjett oppdrag'!R4:R139)*(Registrering!$B$39*Registrering!$B$40))</f>
        <v>0</v>
      </c>
      <c r="J12" s="119">
        <f>(SUMIF('Budsjett oppdrag'!$B$4:$B$139,"Andre driftskostnader",'Budsjett oppdrag'!S4:S139)*(1+Registrering!$B$39))+(SUMIF('Budsjett oppdrag'!$B$4:$B$139,"Andre driftskostnader",'Budsjett oppdrag'!S4:S139)*(Registrering!$B$40))+(SUMIF('Budsjett oppdrag'!$B$4:$B$139,"Andre driftskostnader",'Budsjett oppdrag'!S4:S139)*(Registrering!$B$39*Registrering!$B$40))</f>
        <v>0</v>
      </c>
      <c r="K12" s="119">
        <f>(SUMIF('Budsjett oppdrag'!$B$4:$B$139,"Andre driftskostnader",'Budsjett oppdrag'!T4:T139)*(1+Registrering!$B$39))+(SUMIF('Budsjett oppdrag'!$B$4:$B$139,"Andre driftskostnader",'Budsjett oppdrag'!T4:T139)*(Registrering!$B$40))+(SUMIF('Budsjett oppdrag'!$B$4:$B$139,"Andre driftskostnader",'Budsjett oppdrag'!T4:T139)*(Registrering!$B$39*Registrering!$B$40))</f>
        <v>0</v>
      </c>
      <c r="L12" s="118">
        <f t="shared" si="0"/>
        <v>0</v>
      </c>
    </row>
    <row r="13" spans="1:14" ht="12.75" customHeight="1" x14ac:dyDescent="0.2">
      <c r="A13" s="113" t="s">
        <v>490</v>
      </c>
      <c r="B13" s="119">
        <f>(SUMIF('Budsjett oppdrag'!$B$4:$B$139,"Innkjøp av FoU-tjenester",'Budsjett oppdrag'!K4:K139)*(1+Registrering!$B$39))+(SUMIF('Budsjett oppdrag'!$B$4:$B$139,"Innkjøp av FoU-tjenester",'Budsjett oppdrag'!K4:K139)*(Registrering!$B$40))+(SUMIF('Budsjett oppdrag'!$B$4:$B$139,"Innkjøp av FoU-tjenester",'Budsjett oppdrag'!K4:K139)*(Registrering!$B$39*Registrering!$B$40))</f>
        <v>0</v>
      </c>
      <c r="C13" s="119">
        <f>(SUMIF('Budsjett oppdrag'!$B$4:$B$139,"Innkjøp av FoUtjenester",'Budsjett oppdrag'!L4:L139)*(1+Registrering!$B$39))+(SUMIF('Budsjett oppdrag'!$B$4:$B$139,"Innkjøp av FoUtjenester",'Budsjett oppdrag'!L4:L139)*(Registrering!$B$40))+(SUMIF('Budsjett oppdrag'!$B$4:$B$139,"Innkjøp av FoUtjenester",'Budsjett oppdrag'!L4:L139)*(Registrering!$B$39*Registrering!$B$40))</f>
        <v>0</v>
      </c>
      <c r="D13" s="119">
        <f>(SUMIF('Budsjett oppdrag'!$B$4:$B$139,"Innkjøp av FoUtjenester",'Budsjett oppdrag'!M4:M139)*(1+Registrering!$B$39))+(SUMIF('Budsjett oppdrag'!$B$4:$B$139,"Innkjøp av FoUtjenester",'Budsjett oppdrag'!M4:M139)*(Registrering!$B$40))+(SUMIF('Budsjett oppdrag'!$B$4:$B$139,"Innkjøp av FoUtjenester",'Budsjett oppdrag'!M4:M139)*(Registrering!$B$39*Registrering!$B$40))</f>
        <v>0</v>
      </c>
      <c r="E13" s="119">
        <f>(SUMIF('Budsjett oppdrag'!$B$4:$B$139,"Innkjøp av FoUtjenester",'Budsjett oppdrag'!N4:N139)*(1+Registrering!$B$39))+(SUMIF('Budsjett oppdrag'!$B$4:$B$139,"Innkjøp av FoUtjenester",'Budsjett oppdrag'!N4:N139)*(Registrering!$B$40))+(SUMIF('Budsjett oppdrag'!$B$4:$B$139,"Innkjøp av FoUtjenester",'Budsjett oppdrag'!N4:N139)*(Registrering!$B$39*Registrering!$B$40))</f>
        <v>0</v>
      </c>
      <c r="F13" s="119">
        <f>(SUMIF('Budsjett oppdrag'!$B$4:$B$139,"Innkjøp av FoUtjenester",'Budsjett oppdrag'!O4:O139)*(1+Registrering!$B$39))+(SUMIF('Budsjett oppdrag'!$B$4:$B$139,"Innkjøp av FoUtjenester",'Budsjett oppdrag'!O4:O139)*(Registrering!$B$40))+(SUMIF('Budsjett oppdrag'!$B$4:$B$139,"Innkjøp av FoUtjenester",'Budsjett oppdrag'!O4:O139)*(Registrering!$B$39*Registrering!$B$40))</f>
        <v>0</v>
      </c>
      <c r="G13" s="119">
        <f>(SUMIF('Budsjett oppdrag'!$B$4:$B$139,"Innkjøp av FoUtjenester",'Budsjett oppdrag'!P4:P139)*(1+Registrering!$B$39))+(SUMIF('Budsjett oppdrag'!$B$4:$B$139,"Innkjøp av FoUtjenester",'Budsjett oppdrag'!P4:P139)*(Registrering!$B$40))+(SUMIF('Budsjett oppdrag'!$B$4:$B$139,"Innkjøp av FoUtjenester",'Budsjett oppdrag'!P4:P139)*(Registrering!$B$39*Registrering!$B$40))</f>
        <v>0</v>
      </c>
      <c r="H13" s="119">
        <f>(SUMIF('Budsjett oppdrag'!$B$4:$B$139,"Innkjøp av FoUtjenester",'Budsjett oppdrag'!Q4:Q139)*(1+Registrering!$B$39))+(SUMIF('Budsjett oppdrag'!$B$4:$B$139,"Innkjøp av FoUtjenester",'Budsjett oppdrag'!Q4:Q139)*(Registrering!$B$40))+(SUMIF('Budsjett oppdrag'!$B$4:$B$139,"Innkjøp av FoUtjenester",'Budsjett oppdrag'!Q4:Q139)*(Registrering!$B$39*Registrering!$B$40))</f>
        <v>0</v>
      </c>
      <c r="I13" s="119">
        <f>(SUMIF('Budsjett oppdrag'!$B$4:$B$139,"Innkjøp av FoUtjenester",'Budsjett oppdrag'!R4:R139)*(1+Registrering!$B$39))+(SUMIF('Budsjett oppdrag'!$B$4:$B$139,"Innkjøp av FoUtjenester",'Budsjett oppdrag'!R4:R139)*(Registrering!$B$40))+(SUMIF('Budsjett oppdrag'!$B$4:$B$139,"Innkjøp av FoUtjenester",'Budsjett oppdrag'!R4:R139)*(Registrering!$B$39*Registrering!$B$40))</f>
        <v>0</v>
      </c>
      <c r="J13" s="119">
        <f>(SUMIF('Budsjett oppdrag'!$B$4:$B$139,"Innkjøp av FoUtjenester",'Budsjett oppdrag'!S4:S139)*(1+Registrering!$B$39))+(SUMIF('Budsjett oppdrag'!$B$4:$B$139,"Innkjøp av FoUtjenester",'Budsjett oppdrag'!S4:S139)*(Registrering!$B$40))+(SUMIF('Budsjett oppdrag'!$B$4:$B$139,"Innkjøp av FoUtjenester",'Budsjett oppdrag'!S4:S139)*(Registrering!$B$39*Registrering!$B$40))</f>
        <v>0</v>
      </c>
      <c r="K13" s="119">
        <f>(SUMIF('Budsjett oppdrag'!$B$4:$B$139,"Innkjøp av FoUtjenester",'Budsjett oppdrag'!T4:T139)*(1+Registrering!$B$39))+(SUMIF('Budsjett oppdrag'!$B$4:$B$139,"Innkjøp av FoUtjenester",'Budsjett oppdrag'!T4:T139)*(Registrering!$B$40))+(SUMIF('Budsjett oppdrag'!$B$4:$B$139,"Innkjøp av FoUtjenester",'Budsjett oppdrag'!T4:T139)*(Registrering!$B$39*Registrering!$B$40))</f>
        <v>0</v>
      </c>
      <c r="L13" s="118">
        <f t="shared" ref="L13:L16" si="1">SUM(B13:K13)</f>
        <v>0</v>
      </c>
    </row>
    <row r="14" spans="1:14" ht="12.75" customHeight="1" x14ac:dyDescent="0.2">
      <c r="A14" s="113" t="s">
        <v>491</v>
      </c>
      <c r="B14" s="119">
        <f>(SUMIF('Budsjett oppdrag'!$B$4:$B$139,"Investeringer (utstyr)",'Budsjett oppdrag'!K4:K140)*(1+Registrering!$B$39))+(SUMIF('Budsjett oppdrag'!$B$4:$B$139,"Investeringer (utstyr)",'Budsjett oppdrag'!K4:K140)*(Registrering!$B$40))+(SUMIF('Budsjett oppdrag'!$B$4:$B$139,"Investeringer (utstyr)",'Budsjett oppdrag'!K4:K140)*(Registrering!$B$39*Registrering!$B$40))</f>
        <v>0</v>
      </c>
      <c r="C14" s="119">
        <f>(SUMIF('Budsjett oppdrag'!$B$4:$B$139,"Investeringer (utstyr)",'Budsjett oppdrag'!L4:L140)*(1+Registrering!$B$39))+(SUMIF('Budsjett oppdrag'!$B$4:$B$139,"Investeringer (utstyr)",'Budsjett oppdrag'!L4:L140)*(Registrering!$B$40))+(SUMIF('Budsjett oppdrag'!$B$4:$B$139,"Investeringer (utstyr)",'Budsjett oppdrag'!L4:L140)*(Registrering!$B$39*Registrering!$B$40))</f>
        <v>0</v>
      </c>
      <c r="D14" s="119">
        <f>(SUMIF('Budsjett oppdrag'!$B$4:$B$139,"Investeringer (utstyr)",'Budsjett oppdrag'!M4:M140)*(1+Registrering!$B$39))+(SUMIF('Budsjett oppdrag'!$B$4:$B$139,"Investeringer (utstyr)",'Budsjett oppdrag'!M4:M140)*(Registrering!$B$40))+(SUMIF('Budsjett oppdrag'!$B$4:$B$139,"Investeringer (utstyr)",'Budsjett oppdrag'!M4:M140)*(Registrering!$B$39*Registrering!$B$40))</f>
        <v>0</v>
      </c>
      <c r="E14" s="119">
        <f>(SUMIF('Budsjett oppdrag'!$B$4:$B$139,"Investeringer (utstyr)",'Budsjett oppdrag'!N4:N140)*(1+Registrering!$B$39))+(SUMIF('Budsjett oppdrag'!$B$4:$B$139,"Investeringer (utstyr)",'Budsjett oppdrag'!N4:N140)*(Registrering!$B$40))+(SUMIF('Budsjett oppdrag'!$B$4:$B$139,"Investeringer (utstyr)",'Budsjett oppdrag'!N4:N140)*(Registrering!$B$39*Registrering!$B$40))</f>
        <v>0</v>
      </c>
      <c r="F14" s="119">
        <f>(SUMIF('Budsjett oppdrag'!$B$4:$B$139,"Investeringer (utstyr)",'Budsjett oppdrag'!O4:O140)*(1+Registrering!$B$39))+(SUMIF('Budsjett oppdrag'!$B$4:$B$139,"Investeringer (utstyr)",'Budsjett oppdrag'!O4:O140)*(Registrering!$B$40))+(SUMIF('Budsjett oppdrag'!$B$4:$B$139,"Investeringer (utstyr)",'Budsjett oppdrag'!O4:O140)*(Registrering!$B$39*Registrering!$B$40))</f>
        <v>0</v>
      </c>
      <c r="G14" s="119">
        <f>(SUMIF('Budsjett oppdrag'!$B$4:$B$139,"Investeringer (utstyr)",'Budsjett oppdrag'!P4:P140)*(1+Registrering!$B$39))+(SUMIF('Budsjett oppdrag'!$B$4:$B$139,"Investeringer (utstyr)",'Budsjett oppdrag'!P4:P140)*(Registrering!$B$40))+(SUMIF('Budsjett oppdrag'!$B$4:$B$139,"Investeringer (utstyr)",'Budsjett oppdrag'!P4:P140)*(Registrering!$B$39*Registrering!$B$40))</f>
        <v>0</v>
      </c>
      <c r="H14" s="119">
        <f>(SUMIF('Budsjett oppdrag'!$B$4:$B$139,"Investeringer (utstyr)",'Budsjett oppdrag'!Q4:Q140)*(1+Registrering!$B$39))+(SUMIF('Budsjett oppdrag'!$B$4:$B$139,"Investeringer (utstyr)",'Budsjett oppdrag'!Q4:Q140)*(Registrering!$B$40))+(SUMIF('Budsjett oppdrag'!$B$4:$B$139,"Investeringer (utstyr)",'Budsjett oppdrag'!Q4:Q140)*(Registrering!$B$39*Registrering!$B$40))</f>
        <v>0</v>
      </c>
      <c r="I14" s="119">
        <f>(SUMIF('Budsjett oppdrag'!$B$4:$B$139,"Investeringer (utstyr)",'Budsjett oppdrag'!R4:R140)*(1+Registrering!$B$39))+(SUMIF('Budsjett oppdrag'!$B$4:$B$139,"Investeringer (utstyr)",'Budsjett oppdrag'!R4:R140)*(Registrering!$B$40))+(SUMIF('Budsjett oppdrag'!$B$4:$B$139,"Investeringer (utstyr)",'Budsjett oppdrag'!R4:R140)*(Registrering!$B$39*Registrering!$B$40))</f>
        <v>0</v>
      </c>
      <c r="J14" s="119">
        <f>(SUMIF('Budsjett oppdrag'!$B$4:$B$139,"Investeringer (utstyr)",'Budsjett oppdrag'!S4:S140)*(1+Registrering!$B$39))+(SUMIF('Budsjett oppdrag'!$B$4:$B$139,"Investeringer (utstyr)",'Budsjett oppdrag'!S4:S140)*(Registrering!$B$40))+(SUMIF('Budsjett oppdrag'!$B$4:$B$139,"Investeringer (utstyr)",'Budsjett oppdrag'!S4:S140)*(Registrering!$B$39*Registrering!$B$40))</f>
        <v>0</v>
      </c>
      <c r="K14" s="119">
        <f>(SUMIF('Budsjett oppdrag'!$B$4:$B$139,"Investeringer (utstyr)",'Budsjett oppdrag'!T4:T140)*(1+Registrering!$B$39))+(SUMIF('Budsjett oppdrag'!$B$4:$B$139,"Investeringer (utstyr)",'Budsjett oppdrag'!T4:T140)*(Registrering!$B$40))+(SUMIF('Budsjett oppdrag'!$B$4:$B$139,"Investeringer (utstyr)",'Budsjett oppdrag'!T4:T140)*(Registrering!$B$39*Registrering!$B$40))</f>
        <v>0</v>
      </c>
      <c r="L14" s="118">
        <f t="shared" si="1"/>
        <v>0</v>
      </c>
    </row>
    <row r="15" spans="1:14" ht="12.75" customHeight="1" x14ac:dyDescent="0.2">
      <c r="A15" s="113" t="s">
        <v>150</v>
      </c>
      <c r="B15" s="118">
        <f>('Budsjett oppdrag'!K14)*(1+Registrering!$B$39)+('Budsjett oppdrag'!K14)*Registrering!$B46+('Budsjett oppdrag'!K14)*(Registrering!$B$39*Registrering!$B$40)</f>
        <v>0</v>
      </c>
      <c r="C15" s="118">
        <f>('Budsjett oppdrag'!L14)*(1+Registrering!$B$39)+('Budsjett oppdrag'!L14)*Registrering!$B46+('Budsjett oppdrag'!L14)*(Registrering!$B$39*Registrering!$B$40)</f>
        <v>0</v>
      </c>
      <c r="D15" s="118">
        <f>('Budsjett oppdrag'!M14)*(1+Registrering!$B$39)+('Budsjett oppdrag'!M14)*Registrering!$B46+('Budsjett oppdrag'!M14)*(Registrering!$B$39*Registrering!$B$40)</f>
        <v>0</v>
      </c>
      <c r="E15" s="118">
        <f>('Budsjett oppdrag'!N14)*(1+Registrering!$B$39)+('Budsjett oppdrag'!N14)*Registrering!$B46+('Budsjett oppdrag'!N14)*(Registrering!$B$39*Registrering!$B$40)</f>
        <v>0</v>
      </c>
      <c r="F15" s="118">
        <f>('Budsjett oppdrag'!O14)*(1+Registrering!$B$39)+('Budsjett oppdrag'!O14)*Registrering!$B46+('Budsjett oppdrag'!O14)*(Registrering!$B$39*Registrering!$B$40)</f>
        <v>0</v>
      </c>
      <c r="G15" s="118">
        <f>('Budsjett oppdrag'!P14)*(1+Registrering!$B$39)+('Budsjett oppdrag'!P14)*Registrering!$B46+('Budsjett oppdrag'!P14)*(Registrering!$B$39*Registrering!$B$40)</f>
        <v>0</v>
      </c>
      <c r="H15" s="118">
        <f>('Budsjett oppdrag'!Q14)*(1+Registrering!$B$39)+('Budsjett oppdrag'!Q14)*Registrering!$B46+('Budsjett oppdrag'!Q14)*(Registrering!$B$39*Registrering!$B$40)</f>
        <v>0</v>
      </c>
      <c r="I15" s="118">
        <f>('Budsjett oppdrag'!R14)*(1+Registrering!$B$39)+('Budsjett oppdrag'!R14)*Registrering!$B46+('Budsjett oppdrag'!R14)*(Registrering!$B$39*Registrering!$B$40)</f>
        <v>0</v>
      </c>
      <c r="J15" s="118">
        <f>('Budsjett oppdrag'!S14)*(1+Registrering!$B$39)+('Budsjett oppdrag'!S14)*Registrering!$B46+('Budsjett oppdrag'!S14)*(Registrering!$B$39*Registrering!$B$40)</f>
        <v>0</v>
      </c>
      <c r="K15" s="118">
        <f>('Budsjett oppdrag'!T14)*(1+Registrering!$B$39)+('Budsjett oppdrag'!T14)*Registrering!$B46+('Budsjett oppdrag'!T14)*(Registrering!$B$39*Registrering!$B$40)</f>
        <v>0</v>
      </c>
      <c r="L15" s="118">
        <f t="shared" si="1"/>
        <v>0</v>
      </c>
    </row>
    <row r="16" spans="1:14" ht="12.75" customHeight="1" x14ac:dyDescent="0.2">
      <c r="A16" s="113" t="s">
        <v>179</v>
      </c>
      <c r="B16" s="118">
        <f>('Budsjett oppdrag'!K15)*(1+Registrering!$B$39)+('Budsjett oppdrag'!K15)*Registrering!$B40+('Budsjett oppdrag'!K15)*(Registrering!$B$39*Registrering!$B$40)</f>
        <v>0</v>
      </c>
      <c r="C16" s="118">
        <f>('Budsjett oppdrag'!L15)*(1+Registrering!$B$39)+('Budsjett oppdrag'!L15)*Registrering!$B40+('Budsjett oppdrag'!L15)*(Registrering!$B$39*Registrering!$B$40)</f>
        <v>0</v>
      </c>
      <c r="D16" s="118">
        <f>('Budsjett oppdrag'!M15)*(1+Registrering!$B$39)+('Budsjett oppdrag'!M15)*Registrering!$B40+('Budsjett oppdrag'!M15)*(Registrering!$B$39*Registrering!$B$40)</f>
        <v>0</v>
      </c>
      <c r="E16" s="118">
        <f>('Budsjett oppdrag'!N15)*(1+Registrering!$B$39)+('Budsjett oppdrag'!N15)*Registrering!$B40+('Budsjett oppdrag'!N15)*(Registrering!$B$39*Registrering!$B$40)</f>
        <v>0</v>
      </c>
      <c r="F16" s="118">
        <f>('Budsjett oppdrag'!O15)*(1+Registrering!$B$39)+('Budsjett oppdrag'!O15)*Registrering!$B40+('Budsjett oppdrag'!O15)*(Registrering!$B$39*Registrering!$B$40)</f>
        <v>0</v>
      </c>
      <c r="G16" s="118">
        <f>('Budsjett oppdrag'!P15)*(1+Registrering!$B$39)+('Budsjett oppdrag'!P15)*Registrering!$B40+('Budsjett oppdrag'!P15)*(Registrering!$B$39*Registrering!$B$40)</f>
        <v>0</v>
      </c>
      <c r="H16" s="118">
        <f>('Budsjett oppdrag'!Q15)*(1+Registrering!$B$39)+('Budsjett oppdrag'!Q15)*Registrering!$B40+('Budsjett oppdrag'!Q15)*(Registrering!$B$39*Registrering!$B$40)</f>
        <v>0</v>
      </c>
      <c r="I16" s="118">
        <f>('Budsjett oppdrag'!R15)*(1+Registrering!$B$39)+('Budsjett oppdrag'!R15)*Registrering!$B40+('Budsjett oppdrag'!R15)*(Registrering!$B$39*Registrering!$B$40)</f>
        <v>0</v>
      </c>
      <c r="J16" s="118">
        <f>('Budsjett oppdrag'!S15)*(1+Registrering!$B$39)+('Budsjett oppdrag'!S15)*Registrering!$B40+('Budsjett oppdrag'!S15)*(Registrering!$B$39*Registrering!$B$40)</f>
        <v>0</v>
      </c>
      <c r="K16" s="118">
        <f>('Budsjett oppdrag'!T15)*(1+Registrering!$B$39)+('Budsjett oppdrag'!T15)*Registrering!$B40+('Budsjett oppdrag'!T15)*(Registrering!$B$39*Registrering!$B$40)</f>
        <v>0</v>
      </c>
      <c r="L16" s="118">
        <f t="shared" si="1"/>
        <v>0</v>
      </c>
    </row>
    <row r="17" spans="1:12" ht="12.75" customHeight="1" x14ac:dyDescent="0.2">
      <c r="A17" s="120" t="s">
        <v>492</v>
      </c>
      <c r="B17" s="121">
        <f>SUM(B9:B16)</f>
        <v>0</v>
      </c>
      <c r="C17" s="121">
        <f t="shared" ref="C17:K17" si="2">SUM(C9:C16)</f>
        <v>0</v>
      </c>
      <c r="D17" s="121">
        <f t="shared" si="2"/>
        <v>0</v>
      </c>
      <c r="E17" s="121">
        <f t="shared" si="2"/>
        <v>0</v>
      </c>
      <c r="F17" s="121">
        <f t="shared" si="2"/>
        <v>0</v>
      </c>
      <c r="G17" s="121">
        <f t="shared" si="2"/>
        <v>0</v>
      </c>
      <c r="H17" s="121">
        <f t="shared" si="2"/>
        <v>0</v>
      </c>
      <c r="I17" s="121">
        <f t="shared" si="2"/>
        <v>0</v>
      </c>
      <c r="J17" s="121">
        <f t="shared" si="2"/>
        <v>0</v>
      </c>
      <c r="K17" s="121">
        <f t="shared" si="2"/>
        <v>0</v>
      </c>
      <c r="L17" s="121">
        <f t="shared" si="0"/>
        <v>0</v>
      </c>
    </row>
    <row r="18" spans="1:12" x14ac:dyDescent="0.2">
      <c r="A18" s="120" t="s">
        <v>493</v>
      </c>
      <c r="B18" s="121">
        <f>B17*(1+Registrering!$B$41)</f>
        <v>0</v>
      </c>
      <c r="C18" s="121">
        <f>C17*(1+Registrering!$B$41)</f>
        <v>0</v>
      </c>
      <c r="D18" s="121">
        <f>D17*(1+Registrering!$B$41)</f>
        <v>0</v>
      </c>
      <c r="E18" s="121">
        <f>E17*(1+Registrering!$B$41)</f>
        <v>0</v>
      </c>
      <c r="F18" s="121">
        <f>F17*(1+Registrering!$B$41)</f>
        <v>0</v>
      </c>
      <c r="G18" s="121">
        <f>G17*(1+Registrering!$B$41)</f>
        <v>0</v>
      </c>
      <c r="H18" s="121">
        <f>H17*(1+Registrering!$B$41)</f>
        <v>0</v>
      </c>
      <c r="I18" s="121">
        <f>I17*(1+Registrering!$B$41)</f>
        <v>0</v>
      </c>
      <c r="J18" s="121">
        <f>J17*(1+Registrering!$B$41)</f>
        <v>0</v>
      </c>
      <c r="K18" s="121">
        <f>K17*(1+Registrering!$B$41)</f>
        <v>0</v>
      </c>
      <c r="L18" s="121">
        <f t="shared" ref="L18" si="3">SUM(B18:K18)</f>
        <v>0</v>
      </c>
    </row>
    <row r="20" spans="1:12" ht="18" hidden="1" x14ac:dyDescent="0.2">
      <c r="A20" s="112" t="s">
        <v>494</v>
      </c>
    </row>
    <row r="21" spans="1:12" ht="13.5" hidden="1" thickBot="1" x14ac:dyDescent="0.25"/>
    <row r="22" spans="1:12" ht="7.5" hidden="1" customHeight="1" x14ac:dyDescent="0.2">
      <c r="A22" s="122"/>
      <c r="B22" s="122"/>
      <c r="C22" s="122"/>
      <c r="D22" s="122"/>
      <c r="E22" s="122"/>
      <c r="F22" s="122"/>
      <c r="G22" s="122"/>
      <c r="H22" s="122"/>
      <c r="I22" s="123"/>
    </row>
    <row r="23" spans="1:12" hidden="1" x14ac:dyDescent="0.2">
      <c r="A23" s="113" t="s">
        <v>486</v>
      </c>
      <c r="B23" s="113" t="str">
        <f>IF(Registrering!B5="","",Registrering!B5)</f>
        <v/>
      </c>
      <c r="C23" s="824"/>
      <c r="D23" s="825"/>
      <c r="E23" s="825"/>
      <c r="F23" s="825"/>
      <c r="G23" s="825"/>
      <c r="H23" s="825"/>
      <c r="I23" s="124"/>
    </row>
    <row r="24" spans="1:12" hidden="1" x14ac:dyDescent="0.2">
      <c r="A24" s="113" t="s">
        <v>475</v>
      </c>
      <c r="B24" s="825" t="str">
        <f>IF(Registrering!B3="","",Registrering!B3)</f>
        <v/>
      </c>
      <c r="C24" s="825"/>
      <c r="D24" s="825"/>
      <c r="E24" s="825"/>
      <c r="F24" s="825"/>
      <c r="G24" s="825"/>
      <c r="I24" s="124"/>
    </row>
    <row r="25" spans="1:12" hidden="1" x14ac:dyDescent="0.2">
      <c r="A25" s="113" t="s">
        <v>487</v>
      </c>
      <c r="B25" s="825" t="str">
        <f>IF(Registrering!B4="","",Registrering!B4)</f>
        <v/>
      </c>
      <c r="C25" s="825"/>
      <c r="D25" s="825"/>
      <c r="E25" s="825"/>
      <c r="F25" s="825"/>
      <c r="G25" s="825"/>
      <c r="I25" s="124"/>
    </row>
    <row r="26" spans="1:12" hidden="1" x14ac:dyDescent="0.2">
      <c r="A26" s="125"/>
      <c r="B26" s="125"/>
      <c r="I26" s="124"/>
    </row>
    <row r="27" spans="1:12" hidden="1" x14ac:dyDescent="0.2">
      <c r="A27" s="144"/>
      <c r="B27" s="144"/>
      <c r="C27" s="421"/>
      <c r="D27" s="145"/>
      <c r="E27" s="145"/>
      <c r="F27" s="421"/>
      <c r="G27" s="145"/>
      <c r="H27" s="145"/>
      <c r="I27" s="124"/>
    </row>
    <row r="28" spans="1:12" hidden="1" x14ac:dyDescent="0.2">
      <c r="A28" s="132"/>
      <c r="B28" s="132"/>
      <c r="C28" s="126"/>
      <c r="D28" s="127"/>
      <c r="E28" s="126"/>
      <c r="F28" s="126"/>
      <c r="G28" s="127"/>
      <c r="H28" s="126"/>
      <c r="I28" s="124"/>
      <c r="J28" s="128"/>
    </row>
    <row r="29" spans="1:12" hidden="1" x14ac:dyDescent="0.2">
      <c r="A29" s="132"/>
      <c r="B29" s="132"/>
      <c r="C29" s="126"/>
      <c r="D29" s="127"/>
      <c r="E29" s="126"/>
      <c r="F29" s="126"/>
      <c r="G29" s="127"/>
      <c r="H29" s="126"/>
      <c r="I29" s="124"/>
      <c r="J29" s="128"/>
    </row>
    <row r="30" spans="1:12" hidden="1" x14ac:dyDescent="0.2">
      <c r="A30" s="132"/>
      <c r="B30" s="132"/>
      <c r="C30" s="126"/>
      <c r="D30" s="127"/>
      <c r="E30" s="126"/>
      <c r="F30" s="126"/>
      <c r="G30" s="127"/>
      <c r="H30" s="126"/>
      <c r="I30" s="124"/>
      <c r="J30" s="128"/>
    </row>
    <row r="31" spans="1:12" hidden="1" x14ac:dyDescent="0.2">
      <c r="A31" s="132"/>
      <c r="B31" s="132"/>
      <c r="C31" s="126"/>
      <c r="D31" s="127"/>
      <c r="E31" s="126"/>
      <c r="F31" s="126"/>
      <c r="G31" s="127"/>
      <c r="H31" s="126"/>
      <c r="I31" s="124"/>
      <c r="J31" s="128"/>
    </row>
    <row r="32" spans="1:12" hidden="1" x14ac:dyDescent="0.2">
      <c r="A32" s="132"/>
      <c r="B32" s="132"/>
      <c r="C32" s="126"/>
      <c r="D32" s="127"/>
      <c r="E32" s="126"/>
      <c r="F32" s="126"/>
      <c r="G32" s="127"/>
      <c r="H32" s="126"/>
      <c r="I32" s="124"/>
      <c r="J32" s="128"/>
    </row>
    <row r="33" spans="1:11" hidden="1" x14ac:dyDescent="0.2">
      <c r="A33" s="132"/>
      <c r="B33" s="132"/>
      <c r="C33" s="126"/>
      <c r="D33" s="127"/>
      <c r="E33" s="126"/>
      <c r="F33" s="126"/>
      <c r="G33" s="127"/>
      <c r="H33" s="126"/>
      <c r="I33" s="124"/>
      <c r="J33" s="128"/>
    </row>
    <row r="34" spans="1:11" hidden="1" x14ac:dyDescent="0.2">
      <c r="A34" s="132" t="str">
        <f>IF('Budsjett oppdrag'!B10=Tabeller!$G$68,'Budsjett oppdrag'!B10,IF('Budsjett oppdrag'!B10=Tabeller!$G$69,'Budsjett oppdrag'!B10,IF('Budsjett oppdrag'!B10=Tabeller!$G$70,'Budsjett oppdrag'!B10,IF('Budsjett oppdrag'!B10=Tabeller!$G$71,'Budsjett oppdrag'!B10,IF('Budsjett oppdrag'!B10=Tabeller!$G$72,'Budsjett oppdrag'!B10,IF('Budsjett oppdrag'!B10=Tabeller!$G$73,'Budsjett oppdrag'!B10,IF('Budsjett oppdrag'!B10=Tabeller!$G$74,'Budsjett oppdrag'!B10,IF('Budsjett oppdrag'!B10=Tabeller!$G$75,'Budsjett oppdrag'!B10,IF('Budsjett oppdrag'!B10=Tabeller!$G$76,'Budsjett oppdrag'!B10,"")))))))))</f>
        <v/>
      </c>
      <c r="B34" s="132" t="str">
        <f>IF(A34="","",IF('Budsjett oppdrag'!J10=0,"",'Budsjett oppdrag'!J10))</f>
        <v/>
      </c>
      <c r="C34" s="126" t="str">
        <f>IF(A34="","",('Budsjett oppdrag'!G10+('Budsjett oppdrag'!G10*Registrering!$B$39))+(('Budsjett oppdrag'!G10*Registrering!$B$40)+('Budsjett oppdrag'!G10*Registrering!$C$39)*Registrering!$C$40))</f>
        <v/>
      </c>
      <c r="D34" s="127" t="str">
        <f>IF(A34="","",'Budsjett oppdrag'!C10)</f>
        <v/>
      </c>
      <c r="E34" s="126" t="str">
        <f t="shared" ref="E34:E35" si="4">IF(A34="","",IF(D34&gt;0,C34*D34,""))</f>
        <v/>
      </c>
      <c r="F34" s="126" t="str">
        <f>IF(A34="","",C34+(C34*Registrering!$B$41))</f>
        <v/>
      </c>
      <c r="G34" s="127" t="str">
        <f t="shared" ref="G34:G35" si="5">D34</f>
        <v/>
      </c>
      <c r="H34" s="126" t="str">
        <f t="shared" ref="H34:H35" si="6">IF(A34="","",IF(G34&gt;0,F34*G34,""))</f>
        <v/>
      </c>
      <c r="I34" s="124"/>
      <c r="J34" s="128"/>
    </row>
    <row r="35" spans="1:11" hidden="1" x14ac:dyDescent="0.2">
      <c r="A35" s="132" t="str">
        <f>IF('Budsjett oppdrag'!B11=Tabeller!$G$68,'Budsjett oppdrag'!B11,IF('Budsjett oppdrag'!B11=Tabeller!$G$69,'Budsjett oppdrag'!B11,IF('Budsjett oppdrag'!B11=Tabeller!$G$70,'Budsjett oppdrag'!B11,IF('Budsjett oppdrag'!B11=Tabeller!$G$71,'Budsjett oppdrag'!B11,IF('Budsjett oppdrag'!B11=Tabeller!$G$72,'Budsjett oppdrag'!B11,IF('Budsjett oppdrag'!B11=Tabeller!$G$73,'Budsjett oppdrag'!B11,IF('Budsjett oppdrag'!B11=Tabeller!$G$74,'Budsjett oppdrag'!B11,IF('Budsjett oppdrag'!B11=Tabeller!$G$75,'Budsjett oppdrag'!B11,IF('Budsjett oppdrag'!B11=Tabeller!$G$76,'Budsjett oppdrag'!B11,"")))))))))</f>
        <v/>
      </c>
      <c r="B35" s="132" t="str">
        <f>IF(A35="","",IF('Budsjett oppdrag'!J11=0,"",'Budsjett oppdrag'!J11))</f>
        <v/>
      </c>
      <c r="C35" s="126" t="str">
        <f>IF(A35="","",('Budsjett oppdrag'!G11+('Budsjett oppdrag'!G11*Registrering!$B$39))+(('Budsjett oppdrag'!G11*Registrering!$B$40)+('Budsjett oppdrag'!G11*Registrering!$C$39)*Registrering!$C$40))</f>
        <v/>
      </c>
      <c r="D35" s="127" t="str">
        <f>IF(A35="","",'Budsjett oppdrag'!C11)</f>
        <v/>
      </c>
      <c r="E35" s="126" t="str">
        <f t="shared" si="4"/>
        <v/>
      </c>
      <c r="F35" s="126" t="str">
        <f>IF(A35="","",C35+(C35*Registrering!$B$41))</f>
        <v/>
      </c>
      <c r="G35" s="127" t="str">
        <f t="shared" si="5"/>
        <v/>
      </c>
      <c r="H35" s="126" t="str">
        <f t="shared" si="6"/>
        <v/>
      </c>
      <c r="I35" s="124"/>
      <c r="J35" s="128"/>
    </row>
    <row r="36" spans="1:11" hidden="1" x14ac:dyDescent="0.2">
      <c r="A36" s="129" t="s">
        <v>126</v>
      </c>
      <c r="B36" s="129"/>
      <c r="C36" s="131"/>
      <c r="D36" s="130">
        <f>SUM(D28:D35)</f>
        <v>0</v>
      </c>
      <c r="E36" s="131">
        <f t="shared" ref="E36:H36" si="7">SUM(E28:E35)</f>
        <v>0</v>
      </c>
      <c r="F36" s="129"/>
      <c r="G36" s="130">
        <f t="shared" si="7"/>
        <v>0</v>
      </c>
      <c r="H36" s="131">
        <f t="shared" si="7"/>
        <v>0</v>
      </c>
      <c r="I36" s="124"/>
    </row>
    <row r="37" spans="1:11" hidden="1" x14ac:dyDescent="0.2">
      <c r="I37" s="124"/>
    </row>
    <row r="38" spans="1:11" hidden="1" x14ac:dyDescent="0.2">
      <c r="A38" s="144" t="s">
        <v>110</v>
      </c>
      <c r="B38" s="144"/>
      <c r="C38" s="421"/>
      <c r="D38" s="145"/>
      <c r="E38" s="421" t="s">
        <v>495</v>
      </c>
      <c r="F38" s="421" t="s">
        <v>496</v>
      </c>
      <c r="G38" s="145"/>
      <c r="H38" s="145" t="s">
        <v>84</v>
      </c>
      <c r="I38" s="124"/>
    </row>
    <row r="39" spans="1:11" hidden="1" x14ac:dyDescent="0.2">
      <c r="A39" s="132" t="s">
        <v>489</v>
      </c>
      <c r="B39" s="132"/>
      <c r="C39" s="126"/>
      <c r="D39" s="132"/>
      <c r="E39" s="133">
        <f>L10</f>
        <v>0</v>
      </c>
      <c r="F39" s="126">
        <f>E39+(E39*Registrering!$B$41)</f>
        <v>0</v>
      </c>
      <c r="G39" s="132"/>
      <c r="H39" s="133">
        <f>F39</f>
        <v>0</v>
      </c>
      <c r="I39" s="124"/>
      <c r="K39" s="128"/>
    </row>
    <row r="40" spans="1:11" hidden="1" x14ac:dyDescent="0.2">
      <c r="A40" s="132" t="s">
        <v>113</v>
      </c>
      <c r="B40" s="132"/>
      <c r="C40" s="126"/>
      <c r="D40" s="132"/>
      <c r="E40" s="133">
        <f>L11</f>
        <v>0</v>
      </c>
      <c r="F40" s="126">
        <f>E40+(E40*Registrering!$B$41)</f>
        <v>0</v>
      </c>
      <c r="G40" s="132"/>
      <c r="H40" s="133">
        <f t="shared" ref="H40:H42" si="8">F40</f>
        <v>0</v>
      </c>
      <c r="I40" s="124"/>
    </row>
    <row r="41" spans="1:11" hidden="1" x14ac:dyDescent="0.2">
      <c r="A41" s="132" t="s">
        <v>114</v>
      </c>
      <c r="B41" s="132"/>
      <c r="C41" s="126"/>
      <c r="D41" s="132"/>
      <c r="E41" s="133">
        <f>L12</f>
        <v>0</v>
      </c>
      <c r="F41" s="126">
        <f>E41+(E41*Registrering!$B$41)</f>
        <v>0</v>
      </c>
      <c r="G41" s="132"/>
      <c r="H41" s="133">
        <f t="shared" si="8"/>
        <v>0</v>
      </c>
      <c r="I41" s="124"/>
    </row>
    <row r="42" spans="1:11" hidden="1" x14ac:dyDescent="0.2">
      <c r="A42" s="132" t="s">
        <v>490</v>
      </c>
      <c r="B42" s="132"/>
      <c r="C42" s="126"/>
      <c r="D42" s="132"/>
      <c r="E42" s="133">
        <f>L13</f>
        <v>0</v>
      </c>
      <c r="F42" s="126">
        <f>E42+(E42*Registrering!$B$41)</f>
        <v>0</v>
      </c>
      <c r="G42" s="132"/>
      <c r="H42" s="133">
        <f t="shared" si="8"/>
        <v>0</v>
      </c>
      <c r="I42" s="124"/>
      <c r="K42" s="128"/>
    </row>
    <row r="43" spans="1:11" hidden="1" x14ac:dyDescent="0.2">
      <c r="A43" s="129" t="s">
        <v>497</v>
      </c>
      <c r="B43" s="129" t="str">
        <f>IF(Registrering!B26="","",Registrering!B26)</f>
        <v/>
      </c>
      <c r="C43" s="130"/>
      <c r="D43" s="130"/>
      <c r="E43" s="131">
        <f>SUM(E39:E42)</f>
        <v>0</v>
      </c>
      <c r="F43" s="130">
        <f>SUM(F39:F42)</f>
        <v>0</v>
      </c>
      <c r="G43" s="130"/>
      <c r="H43" s="131">
        <f>SUM(H39:H42)</f>
        <v>0</v>
      </c>
      <c r="I43" s="124"/>
    </row>
    <row r="44" spans="1:11" hidden="1" x14ac:dyDescent="0.2">
      <c r="B44" s="113" t="str">
        <f>IF(Registrering!B24="","",Registrering!B24)</f>
        <v/>
      </c>
      <c r="I44" s="124"/>
    </row>
    <row r="45" spans="1:11" hidden="1" x14ac:dyDescent="0.2">
      <c r="A45" s="134" t="s">
        <v>84</v>
      </c>
      <c r="B45" s="135" t="str">
        <f>IF(Registrering!B25="","",Registrering!B25)</f>
        <v/>
      </c>
      <c r="C45" s="136"/>
      <c r="D45" s="136"/>
      <c r="E45" s="424" t="s">
        <v>498</v>
      </c>
      <c r="F45" s="424"/>
      <c r="G45" s="424"/>
      <c r="H45" s="424" t="s">
        <v>499</v>
      </c>
      <c r="I45" s="124"/>
    </row>
    <row r="46" spans="1:11" ht="13.5" hidden="1" thickBot="1" x14ac:dyDescent="0.25">
      <c r="A46" s="137" t="s">
        <v>497</v>
      </c>
      <c r="B46" s="137"/>
      <c r="C46" s="137"/>
      <c r="D46" s="138"/>
      <c r="E46" s="139">
        <f>E43+E36</f>
        <v>0</v>
      </c>
      <c r="F46" s="137"/>
      <c r="G46" s="138"/>
      <c r="H46" s="139">
        <f>H43+H36</f>
        <v>0</v>
      </c>
      <c r="I46" s="124"/>
    </row>
    <row r="47" spans="1:11" ht="14.25" hidden="1" thickTop="1" thickBot="1" x14ac:dyDescent="0.25">
      <c r="A47" s="140"/>
      <c r="B47" s="140"/>
      <c r="C47" s="140"/>
      <c r="D47" s="140"/>
      <c r="E47" s="140"/>
      <c r="F47" s="140"/>
      <c r="G47" s="140"/>
      <c r="H47" s="140"/>
      <c r="I47" s="141"/>
    </row>
    <row r="48" spans="1:11" hidden="1" x14ac:dyDescent="0.2"/>
    <row r="49" spans="1:6" hidden="1" x14ac:dyDescent="0.2"/>
    <row r="50" spans="1:6" hidden="1" x14ac:dyDescent="0.2"/>
    <row r="51" spans="1:6" hidden="1" x14ac:dyDescent="0.2"/>
    <row r="53" spans="1:6" x14ac:dyDescent="0.2">
      <c r="F53" s="142"/>
    </row>
    <row r="54" spans="1:6" ht="18" x14ac:dyDescent="0.2">
      <c r="A54" s="112" t="s">
        <v>494</v>
      </c>
      <c r="B54" s="112"/>
    </row>
    <row r="55" spans="1:6" ht="13.5" thickBot="1" x14ac:dyDescent="0.25"/>
    <row r="56" spans="1:6" ht="7.5" customHeight="1" x14ac:dyDescent="0.2">
      <c r="A56" s="122"/>
      <c r="B56" s="122"/>
      <c r="C56" s="122"/>
      <c r="D56" s="123"/>
    </row>
    <row r="57" spans="1:6" x14ac:dyDescent="0.2">
      <c r="A57" s="113" t="s">
        <v>486</v>
      </c>
      <c r="B57" s="824" t="str">
        <f>IF(Registrering!B5="","",Registrering!B5)</f>
        <v/>
      </c>
      <c r="C57" s="825"/>
      <c r="D57" s="828"/>
    </row>
    <row r="58" spans="1:6" x14ac:dyDescent="0.2">
      <c r="A58" s="113" t="s">
        <v>475</v>
      </c>
      <c r="B58" s="825" t="str">
        <f>IF(Registrering!B3="","",Registrering!B3)</f>
        <v/>
      </c>
      <c r="C58" s="825"/>
      <c r="D58" s="828"/>
    </row>
    <row r="59" spans="1:6" x14ac:dyDescent="0.2">
      <c r="A59" s="113" t="s">
        <v>487</v>
      </c>
      <c r="B59" s="825" t="str">
        <f>IF(Registrering!B4="","",Registrering!B4)</f>
        <v/>
      </c>
      <c r="C59" s="825"/>
      <c r="D59" s="828"/>
    </row>
    <row r="60" spans="1:6" x14ac:dyDescent="0.2">
      <c r="B60" s="542"/>
      <c r="C60" s="542"/>
      <c r="D60" s="143"/>
    </row>
    <row r="61" spans="1:6" x14ac:dyDescent="0.2">
      <c r="A61" s="144" t="s">
        <v>500</v>
      </c>
      <c r="B61" s="145"/>
      <c r="C61" s="829" t="s">
        <v>501</v>
      </c>
      <c r="D61" s="830"/>
    </row>
    <row r="62" spans="1:6" x14ac:dyDescent="0.2">
      <c r="A62" s="132" t="s">
        <v>194</v>
      </c>
      <c r="B62" s="146"/>
      <c r="C62" s="831">
        <f>L9</f>
        <v>0</v>
      </c>
      <c r="D62" s="832"/>
      <c r="E62" s="117"/>
    </row>
    <row r="63" spans="1:6" x14ac:dyDescent="0.2">
      <c r="A63" s="132" t="s">
        <v>489</v>
      </c>
      <c r="B63" s="147"/>
      <c r="C63" s="831">
        <f>L10</f>
        <v>0</v>
      </c>
      <c r="D63" s="832"/>
    </row>
    <row r="64" spans="1:6" x14ac:dyDescent="0.2">
      <c r="A64" s="132" t="s">
        <v>113</v>
      </c>
      <c r="B64" s="147"/>
      <c r="C64" s="831">
        <f>L11</f>
        <v>0</v>
      </c>
      <c r="D64" s="832"/>
    </row>
    <row r="65" spans="1:4" x14ac:dyDescent="0.2">
      <c r="A65" s="132" t="s">
        <v>114</v>
      </c>
      <c r="B65" s="147"/>
      <c r="C65" s="831">
        <f>L12</f>
        <v>0</v>
      </c>
      <c r="D65" s="832"/>
    </row>
    <row r="66" spans="1:4" x14ac:dyDescent="0.2">
      <c r="A66" s="132" t="s">
        <v>490</v>
      </c>
      <c r="B66" s="147"/>
      <c r="C66" s="831">
        <f>L13</f>
        <v>0</v>
      </c>
      <c r="D66" s="832"/>
    </row>
    <row r="67" spans="1:4" x14ac:dyDescent="0.2">
      <c r="A67" s="132" t="s">
        <v>491</v>
      </c>
      <c r="B67" s="147"/>
      <c r="C67" s="831">
        <f t="shared" ref="C67:C69" si="9">L14</f>
        <v>0</v>
      </c>
      <c r="D67" s="832"/>
    </row>
    <row r="68" spans="1:4" x14ac:dyDescent="0.2">
      <c r="A68" s="132" t="s">
        <v>150</v>
      </c>
      <c r="B68" s="147"/>
      <c r="C68" s="831">
        <f t="shared" si="9"/>
        <v>0</v>
      </c>
      <c r="D68" s="832"/>
    </row>
    <row r="69" spans="1:4" x14ac:dyDescent="0.2">
      <c r="A69" s="132" t="s">
        <v>179</v>
      </c>
      <c r="B69" s="147"/>
      <c r="C69" s="831">
        <f t="shared" si="9"/>
        <v>0</v>
      </c>
      <c r="D69" s="832"/>
    </row>
    <row r="70" spans="1:4" x14ac:dyDescent="0.2">
      <c r="A70" s="129" t="s">
        <v>502</v>
      </c>
      <c r="B70" s="130"/>
      <c r="C70" s="831">
        <f t="shared" ref="C70:C71" si="10">L17</f>
        <v>0</v>
      </c>
      <c r="D70" s="832"/>
    </row>
    <row r="71" spans="1:4" ht="13.5" thickBot="1" x14ac:dyDescent="0.25">
      <c r="A71" s="137" t="s">
        <v>503</v>
      </c>
      <c r="B71" s="138"/>
      <c r="C71" s="826">
        <f t="shared" si="10"/>
        <v>0</v>
      </c>
      <c r="D71" s="827"/>
    </row>
    <row r="72" spans="1:4" ht="14.25" thickTop="1" thickBot="1" x14ac:dyDescent="0.25">
      <c r="A72" s="140"/>
      <c r="B72" s="140"/>
      <c r="C72" s="140"/>
      <c r="D72" s="141"/>
    </row>
  </sheetData>
  <sheetProtection algorithmName="SHA-512" hashValue="/KcUTIsTjbDbTJ6FqN1nbGGz6evhd72mIw6oza4Z9aqacC9b87cTdmj1IPj3RUp6V6nEKq1WgG8h4DiZrOpNDg==" saltValue="e6hE9VSeq1dYjvV8XbUGQQ==" spinCount="100000" sheet="1" objects="1" scenarios="1" formatCells="0" formatColumns="0" formatRows="0"/>
  <mergeCells count="20">
    <mergeCell ref="B25:G25"/>
    <mergeCell ref="C71:D71"/>
    <mergeCell ref="B57:D57"/>
    <mergeCell ref="B58:D58"/>
    <mergeCell ref="B59:D59"/>
    <mergeCell ref="C61:D61"/>
    <mergeCell ref="C62:D62"/>
    <mergeCell ref="C63:D63"/>
    <mergeCell ref="C64:D64"/>
    <mergeCell ref="C65:D65"/>
    <mergeCell ref="C66:D66"/>
    <mergeCell ref="C70:D70"/>
    <mergeCell ref="C67:D67"/>
    <mergeCell ref="C68:D68"/>
    <mergeCell ref="C69:D69"/>
    <mergeCell ref="C4:H4"/>
    <mergeCell ref="B5:G5"/>
    <mergeCell ref="B6:G6"/>
    <mergeCell ref="C23:H23"/>
    <mergeCell ref="B24:G24"/>
  </mergeCells>
  <conditionalFormatting sqref="A10:A16">
    <cfRule type="expression" dxfId="3" priority="29" stopIfTrue="1">
      <formula>#REF!="NEI"</formula>
    </cfRule>
  </conditionalFormatting>
  <conditionalFormatting sqref="A63:A69">
    <cfRule type="expression" dxfId="2" priority="30" stopIfTrue="1">
      <formula>#REF!="NEI"</formula>
    </cfRule>
  </conditionalFormatting>
  <conditionalFormatting sqref="A28:B36">
    <cfRule type="expression" dxfId="1" priority="3" stopIfTrue="1">
      <formula>#REF!="NEI"</formula>
    </cfRule>
  </conditionalFormatting>
  <conditionalFormatting sqref="A39:B43 A46:B46">
    <cfRule type="expression" dxfId="0" priority="32" stopIfTrue="1">
      <formula>#REF!="NEI"</formula>
    </cfRule>
  </conditionalFormatting>
  <pageMargins left="0.70866141732283472" right="0.70866141732283472" top="0.74803149606299213" bottom="0.74803149606299213" header="0.31496062992125984" footer="0.31496062992125984"/>
  <pageSetup paperSize="9" scale="63"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8"/>
  <dimension ref="A2:C62"/>
  <sheetViews>
    <sheetView topLeftCell="A16" workbookViewId="0">
      <selection activeCell="B59" sqref="B59"/>
    </sheetView>
  </sheetViews>
  <sheetFormatPr baseColWidth="10" defaultColWidth="9.140625" defaultRowHeight="12.75" x14ac:dyDescent="0.2"/>
  <cols>
    <col min="1" max="1" width="12.7109375" customWidth="1"/>
    <col min="2" max="2" width="64.5703125" bestFit="1" customWidth="1"/>
    <col min="3" max="3" width="11" bestFit="1" customWidth="1"/>
  </cols>
  <sheetData>
    <row r="2" spans="1:3" ht="15" x14ac:dyDescent="0.25">
      <c r="A2" s="80" t="s">
        <v>504</v>
      </c>
    </row>
    <row r="4" spans="1:3" x14ac:dyDescent="0.2">
      <c r="A4" s="81" t="s">
        <v>505</v>
      </c>
      <c r="B4" s="82" t="s">
        <v>506</v>
      </c>
      <c r="C4" s="81" t="s">
        <v>507</v>
      </c>
    </row>
    <row r="5" spans="1:3" ht="25.5" x14ac:dyDescent="0.2">
      <c r="A5" s="108">
        <v>41932</v>
      </c>
      <c r="B5" s="83" t="s">
        <v>508</v>
      </c>
      <c r="C5" s="109" t="s">
        <v>509</v>
      </c>
    </row>
    <row r="6" spans="1:3" ht="38.25" x14ac:dyDescent="0.2">
      <c r="A6" s="108">
        <v>41968</v>
      </c>
      <c r="B6" s="107" t="s">
        <v>510</v>
      </c>
      <c r="C6" s="109" t="s">
        <v>511</v>
      </c>
    </row>
    <row r="7" spans="1:3" ht="25.5" x14ac:dyDescent="0.2">
      <c r="A7" s="108">
        <v>41989</v>
      </c>
      <c r="B7" s="107" t="s">
        <v>512</v>
      </c>
      <c r="C7" s="109" t="s">
        <v>513</v>
      </c>
    </row>
    <row r="8" spans="1:3" ht="63.75" x14ac:dyDescent="0.2">
      <c r="A8" s="108">
        <v>42026</v>
      </c>
      <c r="B8" s="107" t="s">
        <v>514</v>
      </c>
      <c r="C8" s="109" t="s">
        <v>511</v>
      </c>
    </row>
    <row r="9" spans="1:3" ht="38.25" x14ac:dyDescent="0.2">
      <c r="A9" s="108">
        <v>42044</v>
      </c>
      <c r="B9" s="107" t="s">
        <v>515</v>
      </c>
      <c r="C9" s="109" t="s">
        <v>513</v>
      </c>
    </row>
    <row r="10" spans="1:3" x14ac:dyDescent="0.2">
      <c r="A10" s="108">
        <v>42044</v>
      </c>
      <c r="B10" s="107" t="s">
        <v>516</v>
      </c>
      <c r="C10" s="109" t="s">
        <v>513</v>
      </c>
    </row>
    <row r="11" spans="1:3" ht="25.5" x14ac:dyDescent="0.2">
      <c r="A11" s="108">
        <v>42053</v>
      </c>
      <c r="B11" s="107" t="s">
        <v>517</v>
      </c>
      <c r="C11" s="109" t="s">
        <v>511</v>
      </c>
    </row>
    <row r="12" spans="1:3" ht="63.75" x14ac:dyDescent="0.2">
      <c r="A12" s="108">
        <v>42080</v>
      </c>
      <c r="B12" s="107" t="s">
        <v>518</v>
      </c>
      <c r="C12" s="109" t="s">
        <v>511</v>
      </c>
    </row>
    <row r="13" spans="1:3" ht="51" x14ac:dyDescent="0.2">
      <c r="A13" s="108">
        <v>42080</v>
      </c>
      <c r="B13" s="107" t="s">
        <v>519</v>
      </c>
      <c r="C13" s="109" t="s">
        <v>511</v>
      </c>
    </row>
    <row r="14" spans="1:3" ht="38.25" x14ac:dyDescent="0.2">
      <c r="A14" s="108">
        <v>42101</v>
      </c>
      <c r="B14" s="107" t="s">
        <v>520</v>
      </c>
      <c r="C14" s="109" t="s">
        <v>511</v>
      </c>
    </row>
    <row r="15" spans="1:3" ht="25.5" x14ac:dyDescent="0.2">
      <c r="A15" s="108">
        <v>42111</v>
      </c>
      <c r="B15" s="107" t="s">
        <v>521</v>
      </c>
      <c r="C15" s="109" t="s">
        <v>522</v>
      </c>
    </row>
    <row r="16" spans="1:3" ht="25.5" x14ac:dyDescent="0.2">
      <c r="A16" s="108">
        <v>42135</v>
      </c>
      <c r="B16" s="107" t="s">
        <v>523</v>
      </c>
      <c r="C16" s="109" t="s">
        <v>522</v>
      </c>
    </row>
    <row r="17" spans="1:3" x14ac:dyDescent="0.2">
      <c r="A17" s="108">
        <v>42139</v>
      </c>
      <c r="B17" s="107" t="s">
        <v>524</v>
      </c>
      <c r="C17" s="109" t="s">
        <v>511</v>
      </c>
    </row>
    <row r="18" spans="1:3" x14ac:dyDescent="0.2">
      <c r="A18" s="108">
        <v>42160</v>
      </c>
      <c r="B18" s="107" t="s">
        <v>525</v>
      </c>
      <c r="C18" s="109" t="s">
        <v>509</v>
      </c>
    </row>
    <row r="19" spans="1:3" ht="25.5" x14ac:dyDescent="0.2">
      <c r="A19" s="108">
        <v>42164</v>
      </c>
      <c r="B19" s="107" t="s">
        <v>526</v>
      </c>
      <c r="C19" s="109" t="s">
        <v>511</v>
      </c>
    </row>
    <row r="20" spans="1:3" ht="25.5" x14ac:dyDescent="0.2">
      <c r="A20" s="108">
        <v>42195</v>
      </c>
      <c r="B20" s="107" t="s">
        <v>527</v>
      </c>
      <c r="C20" s="109" t="s">
        <v>511</v>
      </c>
    </row>
    <row r="21" spans="1:3" x14ac:dyDescent="0.2">
      <c r="A21" s="108">
        <v>42383</v>
      </c>
      <c r="B21" s="107" t="s">
        <v>528</v>
      </c>
      <c r="C21" s="109" t="s">
        <v>511</v>
      </c>
    </row>
    <row r="22" spans="1:3" ht="25.5" x14ac:dyDescent="0.2">
      <c r="A22" s="108">
        <v>42384</v>
      </c>
      <c r="B22" s="107" t="s">
        <v>529</v>
      </c>
      <c r="C22" s="109" t="s">
        <v>511</v>
      </c>
    </row>
    <row r="23" spans="1:3" x14ac:dyDescent="0.2">
      <c r="A23" s="108">
        <v>42384</v>
      </c>
      <c r="B23" s="84" t="s">
        <v>530</v>
      </c>
      <c r="C23" s="109" t="s">
        <v>511</v>
      </c>
    </row>
    <row r="24" spans="1:3" x14ac:dyDescent="0.2">
      <c r="A24" s="108">
        <v>42384</v>
      </c>
      <c r="B24" s="84" t="s">
        <v>531</v>
      </c>
      <c r="C24" s="109" t="s">
        <v>511</v>
      </c>
    </row>
    <row r="25" spans="1:3" ht="38.25" x14ac:dyDescent="0.2">
      <c r="A25" s="108">
        <v>42403</v>
      </c>
      <c r="B25" s="87" t="s">
        <v>532</v>
      </c>
      <c r="C25" s="109" t="s">
        <v>511</v>
      </c>
    </row>
    <row r="26" spans="1:3" ht="25.5" x14ac:dyDescent="0.2">
      <c r="A26" s="108">
        <v>42410</v>
      </c>
      <c r="B26" s="87" t="s">
        <v>533</v>
      </c>
      <c r="C26" s="109" t="s">
        <v>513</v>
      </c>
    </row>
    <row r="27" spans="1:3" ht="25.5" x14ac:dyDescent="0.2">
      <c r="A27" s="103">
        <v>42531</v>
      </c>
      <c r="B27" s="104" t="s">
        <v>534</v>
      </c>
      <c r="C27" s="105" t="s">
        <v>522</v>
      </c>
    </row>
    <row r="28" spans="1:3" ht="25.5" x14ac:dyDescent="0.2">
      <c r="A28" s="108">
        <v>42543</v>
      </c>
      <c r="B28" s="107" t="s">
        <v>535</v>
      </c>
      <c r="C28" s="109" t="s">
        <v>513</v>
      </c>
    </row>
    <row r="29" spans="1:3" ht="25.5" x14ac:dyDescent="0.2">
      <c r="A29" s="103">
        <v>42555</v>
      </c>
      <c r="B29" s="106" t="s">
        <v>536</v>
      </c>
      <c r="C29" s="105" t="s">
        <v>513</v>
      </c>
    </row>
    <row r="30" spans="1:3" x14ac:dyDescent="0.2">
      <c r="A30" s="108">
        <v>42618</v>
      </c>
      <c r="B30" s="87" t="s">
        <v>537</v>
      </c>
      <c r="C30" s="109" t="s">
        <v>513</v>
      </c>
    </row>
    <row r="31" spans="1:3" x14ac:dyDescent="0.2">
      <c r="A31" s="108">
        <v>42850</v>
      </c>
      <c r="B31" s="84" t="s">
        <v>538</v>
      </c>
      <c r="C31" s="109" t="s">
        <v>513</v>
      </c>
    </row>
    <row r="32" spans="1:3" ht="25.5" x14ac:dyDescent="0.2">
      <c r="A32" s="108">
        <v>42866</v>
      </c>
      <c r="B32" s="107" t="s">
        <v>539</v>
      </c>
      <c r="C32" s="109" t="s">
        <v>511</v>
      </c>
    </row>
    <row r="33" spans="1:3" x14ac:dyDescent="0.2">
      <c r="A33" s="108">
        <v>42870</v>
      </c>
      <c r="B33" s="107" t="s">
        <v>540</v>
      </c>
      <c r="C33" s="109" t="s">
        <v>522</v>
      </c>
    </row>
    <row r="34" spans="1:3" x14ac:dyDescent="0.2">
      <c r="A34" s="108">
        <v>42870</v>
      </c>
      <c r="B34" s="111" t="s">
        <v>541</v>
      </c>
      <c r="C34" s="109" t="s">
        <v>522</v>
      </c>
    </row>
    <row r="35" spans="1:3" x14ac:dyDescent="0.2">
      <c r="A35" s="108">
        <v>43282</v>
      </c>
      <c r="B35" s="111" t="s">
        <v>542</v>
      </c>
      <c r="C35" s="109" t="s">
        <v>543</v>
      </c>
    </row>
    <row r="36" spans="1:3" x14ac:dyDescent="0.2">
      <c r="A36" s="108">
        <v>43325</v>
      </c>
      <c r="B36" s="111" t="s">
        <v>544</v>
      </c>
      <c r="C36" s="109" t="s">
        <v>543</v>
      </c>
    </row>
    <row r="37" spans="1:3" x14ac:dyDescent="0.2">
      <c r="A37" s="108">
        <v>43327</v>
      </c>
      <c r="B37" s="84" t="s">
        <v>545</v>
      </c>
      <c r="C37" s="109" t="s">
        <v>543</v>
      </c>
    </row>
    <row r="38" spans="1:3" x14ac:dyDescent="0.2">
      <c r="A38" s="108">
        <v>43327</v>
      </c>
      <c r="B38" s="84" t="s">
        <v>546</v>
      </c>
      <c r="C38" s="109" t="s">
        <v>543</v>
      </c>
    </row>
    <row r="39" spans="1:3" x14ac:dyDescent="0.2">
      <c r="A39" s="108"/>
      <c r="B39" s="84" t="s">
        <v>547</v>
      </c>
      <c r="C39" s="109"/>
    </row>
    <row r="40" spans="1:3" x14ac:dyDescent="0.2">
      <c r="A40" s="108">
        <v>43369</v>
      </c>
      <c r="B40" s="111" t="s">
        <v>548</v>
      </c>
      <c r="C40" s="109" t="s">
        <v>543</v>
      </c>
    </row>
    <row r="41" spans="1:3" x14ac:dyDescent="0.2">
      <c r="A41" s="108">
        <v>43420</v>
      </c>
      <c r="B41" s="111" t="s">
        <v>549</v>
      </c>
      <c r="C41" s="109" t="s">
        <v>543</v>
      </c>
    </row>
    <row r="42" spans="1:3" x14ac:dyDescent="0.2">
      <c r="A42" s="108">
        <v>43420</v>
      </c>
      <c r="B42" s="111" t="s">
        <v>550</v>
      </c>
      <c r="C42" s="109" t="s">
        <v>543</v>
      </c>
    </row>
    <row r="43" spans="1:3" x14ac:dyDescent="0.2">
      <c r="A43" s="108">
        <v>43474</v>
      </c>
      <c r="B43" s="111" t="s">
        <v>551</v>
      </c>
      <c r="C43" s="109" t="s">
        <v>543</v>
      </c>
    </row>
    <row r="44" spans="1:3" x14ac:dyDescent="0.2">
      <c r="A44" s="108">
        <v>43475</v>
      </c>
      <c r="B44" s="111" t="s">
        <v>552</v>
      </c>
      <c r="C44" s="109" t="s">
        <v>543</v>
      </c>
    </row>
    <row r="45" spans="1:3" x14ac:dyDescent="0.2">
      <c r="A45" s="108">
        <v>43524</v>
      </c>
      <c r="B45" s="111" t="s">
        <v>553</v>
      </c>
      <c r="C45" s="109" t="s">
        <v>543</v>
      </c>
    </row>
    <row r="46" spans="1:3" x14ac:dyDescent="0.2">
      <c r="A46" s="108">
        <v>43524</v>
      </c>
      <c r="B46" s="111" t="s">
        <v>554</v>
      </c>
      <c r="C46" s="109" t="s">
        <v>543</v>
      </c>
    </row>
    <row r="47" spans="1:3" x14ac:dyDescent="0.2">
      <c r="A47" s="108">
        <v>43524</v>
      </c>
      <c r="B47" s="111" t="s">
        <v>555</v>
      </c>
      <c r="C47" s="109" t="s">
        <v>543</v>
      </c>
    </row>
    <row r="48" spans="1:3" x14ac:dyDescent="0.2">
      <c r="A48" s="108">
        <v>43524</v>
      </c>
      <c r="B48" s="111" t="s">
        <v>556</v>
      </c>
      <c r="C48" s="109" t="s">
        <v>543</v>
      </c>
    </row>
    <row r="49" spans="1:3" x14ac:dyDescent="0.2">
      <c r="A49" s="108">
        <v>43524</v>
      </c>
      <c r="B49" s="111" t="s">
        <v>557</v>
      </c>
      <c r="C49" s="109" t="s">
        <v>543</v>
      </c>
    </row>
    <row r="50" spans="1:3" x14ac:dyDescent="0.2">
      <c r="A50" s="108">
        <v>43536</v>
      </c>
      <c r="B50" s="111" t="s">
        <v>558</v>
      </c>
      <c r="C50" s="109" t="s">
        <v>543</v>
      </c>
    </row>
    <row r="51" spans="1:3" x14ac:dyDescent="0.2">
      <c r="A51" s="108">
        <v>43536</v>
      </c>
      <c r="B51" s="111" t="s">
        <v>559</v>
      </c>
      <c r="C51" s="109" t="s">
        <v>543</v>
      </c>
    </row>
    <row r="52" spans="1:3" x14ac:dyDescent="0.2">
      <c r="A52" s="108">
        <v>44047</v>
      </c>
      <c r="B52" s="111" t="s">
        <v>560</v>
      </c>
      <c r="C52" s="109" t="s">
        <v>543</v>
      </c>
    </row>
    <row r="53" spans="1:3" x14ac:dyDescent="0.2">
      <c r="A53" s="108">
        <v>44072</v>
      </c>
      <c r="B53" s="111" t="s">
        <v>561</v>
      </c>
      <c r="C53" s="109" t="s">
        <v>543</v>
      </c>
    </row>
    <row r="54" spans="1:3" x14ac:dyDescent="0.2">
      <c r="A54" s="108">
        <v>44172</v>
      </c>
      <c r="B54" s="111" t="s">
        <v>562</v>
      </c>
      <c r="C54" s="109" t="s">
        <v>543</v>
      </c>
    </row>
    <row r="55" spans="1:3" x14ac:dyDescent="0.2">
      <c r="A55" s="108"/>
      <c r="B55" s="111" t="s">
        <v>563</v>
      </c>
      <c r="C55" s="109"/>
    </row>
    <row r="56" spans="1:3" x14ac:dyDescent="0.2">
      <c r="A56" s="108">
        <v>44174</v>
      </c>
      <c r="B56" s="111" t="s">
        <v>564</v>
      </c>
      <c r="C56" s="109" t="s">
        <v>543</v>
      </c>
    </row>
    <row r="57" spans="1:3" x14ac:dyDescent="0.2">
      <c r="A57" s="108">
        <v>44868</v>
      </c>
      <c r="B57" s="111" t="s">
        <v>565</v>
      </c>
      <c r="C57" s="109" t="s">
        <v>566</v>
      </c>
    </row>
    <row r="58" spans="1:3" x14ac:dyDescent="0.2">
      <c r="A58" s="108">
        <v>44895</v>
      </c>
      <c r="B58" s="111" t="s">
        <v>567</v>
      </c>
      <c r="C58" s="109" t="s">
        <v>566</v>
      </c>
    </row>
    <row r="59" spans="1:3" ht="25.5" x14ac:dyDescent="0.2">
      <c r="A59" s="108">
        <v>44574</v>
      </c>
      <c r="B59" s="107" t="s">
        <v>568</v>
      </c>
      <c r="C59" s="109"/>
    </row>
    <row r="60" spans="1:3" x14ac:dyDescent="0.2">
      <c r="A60" s="108"/>
      <c r="B60" s="84"/>
      <c r="C60" s="109"/>
    </row>
    <row r="61" spans="1:3" x14ac:dyDescent="0.2">
      <c r="A61" s="108"/>
      <c r="B61" s="84"/>
      <c r="C61" s="109"/>
    </row>
    <row r="62" spans="1:3" x14ac:dyDescent="0.2">
      <c r="A62" s="108"/>
      <c r="B62" s="84"/>
      <c r="C62" s="109"/>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7">
    <tabColor rgb="FF7030A0"/>
  </sheetPr>
  <dimension ref="B1:Q47"/>
  <sheetViews>
    <sheetView showGridLines="0"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375</v>
      </c>
      <c r="C1" s="226" t="s">
        <v>569</v>
      </c>
      <c r="E1" s="461"/>
      <c r="F1" s="462"/>
      <c r="G1" s="462"/>
      <c r="H1" s="463"/>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64"/>
      <c r="D5" s="464"/>
      <c r="E5" s="464"/>
      <c r="F5" s="464"/>
      <c r="G5" s="464"/>
      <c r="H5" s="464"/>
      <c r="I5" s="464"/>
      <c r="J5" s="464"/>
      <c r="K5" s="464"/>
      <c r="L5" s="464"/>
      <c r="M5" s="464"/>
      <c r="N5" s="464"/>
      <c r="O5" s="464"/>
      <c r="P5" s="454">
        <f>SUM(C5:O5)</f>
        <v>0</v>
      </c>
    </row>
    <row r="6" spans="2:16" x14ac:dyDescent="0.2">
      <c r="B6" s="2" t="s">
        <v>377</v>
      </c>
      <c r="C6" s="464"/>
      <c r="D6" s="464"/>
      <c r="E6" s="464"/>
      <c r="F6" s="464"/>
      <c r="G6" s="464"/>
      <c r="H6" s="464"/>
      <c r="I6" s="464"/>
      <c r="J6" s="464"/>
      <c r="K6" s="464"/>
      <c r="L6" s="464"/>
      <c r="M6" s="464"/>
      <c r="N6" s="464"/>
      <c r="O6" s="464"/>
      <c r="P6" s="454">
        <f t="shared" ref="P6:P8" si="0">SUM(C6:O6)</f>
        <v>0</v>
      </c>
    </row>
    <row r="7" spans="2:16" x14ac:dyDescent="0.2">
      <c r="B7" s="2" t="s">
        <v>378</v>
      </c>
      <c r="C7" s="464"/>
      <c r="D7" s="464"/>
      <c r="E7" s="464"/>
      <c r="F7" s="464"/>
      <c r="G7" s="464"/>
      <c r="H7" s="464"/>
      <c r="I7" s="464"/>
      <c r="J7" s="464"/>
      <c r="K7" s="464"/>
      <c r="L7" s="464"/>
      <c r="M7" s="464"/>
      <c r="N7" s="464"/>
      <c r="O7" s="464"/>
      <c r="P7" s="454">
        <f t="shared" si="0"/>
        <v>0</v>
      </c>
    </row>
    <row r="8" spans="2:16" x14ac:dyDescent="0.2">
      <c r="B8" s="2" t="s">
        <v>379</v>
      </c>
      <c r="C8" s="464"/>
      <c r="D8" s="464"/>
      <c r="E8" s="464"/>
      <c r="F8" s="464"/>
      <c r="G8" s="464"/>
      <c r="H8" s="464"/>
      <c r="I8" s="464"/>
      <c r="J8" s="464"/>
      <c r="K8" s="464"/>
      <c r="L8" s="464"/>
      <c r="M8" s="464"/>
      <c r="N8" s="464"/>
      <c r="O8" s="464"/>
      <c r="P8" s="454">
        <f t="shared" si="0"/>
        <v>0</v>
      </c>
    </row>
    <row r="9" spans="2:16" ht="15" x14ac:dyDescent="0.25">
      <c r="B9" s="12" t="s">
        <v>380</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 t="shared" si="2"/>
        <v>2035</v>
      </c>
      <c r="N12" s="75">
        <f t="shared" si="2"/>
        <v>2036</v>
      </c>
      <c r="O12" s="75">
        <f t="shared" si="2"/>
        <v>2037</v>
      </c>
      <c r="P12" s="49" t="s">
        <v>126</v>
      </c>
    </row>
    <row r="13" spans="2:16" x14ac:dyDescent="0.2">
      <c r="B13" s="2" t="s">
        <v>382</v>
      </c>
      <c r="C13" s="465"/>
      <c r="D13" s="465"/>
      <c r="E13" s="465"/>
      <c r="F13" s="465"/>
      <c r="G13" s="465"/>
      <c r="H13" s="465"/>
      <c r="I13" s="465"/>
      <c r="J13" s="465"/>
      <c r="K13" s="465"/>
      <c r="L13" s="465"/>
      <c r="M13" s="465"/>
      <c r="N13" s="465"/>
      <c r="O13" s="465"/>
      <c r="P13" s="454">
        <f>SUM(C13:O13)</f>
        <v>0</v>
      </c>
    </row>
    <row r="14" spans="2:16" x14ac:dyDescent="0.2">
      <c r="B14" s="2" t="s">
        <v>383</v>
      </c>
      <c r="C14" s="465"/>
      <c r="D14" s="466"/>
      <c r="E14" s="466"/>
      <c r="F14" s="466"/>
      <c r="G14" s="466"/>
      <c r="H14" s="466"/>
      <c r="I14" s="466"/>
      <c r="J14" s="466"/>
      <c r="K14" s="466"/>
      <c r="L14" s="466"/>
      <c r="M14" s="466"/>
      <c r="N14" s="466"/>
      <c r="O14" s="466"/>
      <c r="P14" s="454">
        <f t="shared" ref="P14:P17" si="3">SUM(C14:O14)</f>
        <v>0</v>
      </c>
    </row>
    <row r="15" spans="2:16" x14ac:dyDescent="0.2">
      <c r="B15" s="2" t="s">
        <v>384</v>
      </c>
      <c r="C15" s="454">
        <f>C9-C13-C14-C16-C17</f>
        <v>0</v>
      </c>
      <c r="D15" s="454">
        <f t="shared" ref="D15:O15" si="4">D9-D13-D14-D16-D17</f>
        <v>0</v>
      </c>
      <c r="E15" s="454">
        <f t="shared" si="4"/>
        <v>0</v>
      </c>
      <c r="F15" s="454">
        <f t="shared" si="4"/>
        <v>0</v>
      </c>
      <c r="G15" s="454">
        <f t="shared" si="4"/>
        <v>0</v>
      </c>
      <c r="H15" s="454">
        <f t="shared" si="4"/>
        <v>0</v>
      </c>
      <c r="I15" s="454">
        <f t="shared" si="4"/>
        <v>0</v>
      </c>
      <c r="J15" s="454">
        <f t="shared" si="4"/>
        <v>0</v>
      </c>
      <c r="K15" s="454">
        <f t="shared" si="4"/>
        <v>0</v>
      </c>
      <c r="L15" s="454">
        <f t="shared" si="4"/>
        <v>0</v>
      </c>
      <c r="M15" s="454">
        <f t="shared" ref="M15" si="5">M9-M13-M14-M16-M17</f>
        <v>0</v>
      </c>
      <c r="N15" s="454">
        <f t="shared" si="4"/>
        <v>0</v>
      </c>
      <c r="O15" s="454">
        <f t="shared" si="4"/>
        <v>0</v>
      </c>
      <c r="P15" s="454">
        <f t="shared" si="3"/>
        <v>0</v>
      </c>
    </row>
    <row r="16" spans="2:16" x14ac:dyDescent="0.2">
      <c r="B16" s="2" t="s">
        <v>385</v>
      </c>
      <c r="C16" s="467"/>
      <c r="D16" s="467"/>
      <c r="E16" s="467"/>
      <c r="F16" s="467"/>
      <c r="G16" s="467"/>
      <c r="H16" s="467"/>
      <c r="I16" s="467"/>
      <c r="J16" s="467"/>
      <c r="K16" s="467"/>
      <c r="L16" s="467"/>
      <c r="M16" s="467"/>
      <c r="N16" s="467"/>
      <c r="O16" s="467"/>
      <c r="P16" s="454">
        <f t="shared" si="3"/>
        <v>0</v>
      </c>
    </row>
    <row r="17" spans="2:17" x14ac:dyDescent="0.2">
      <c r="B17" s="2" t="s">
        <v>386</v>
      </c>
      <c r="C17" s="467"/>
      <c r="D17" s="467"/>
      <c r="E17" s="467"/>
      <c r="F17" s="467"/>
      <c r="G17" s="467"/>
      <c r="H17" s="467"/>
      <c r="I17" s="467"/>
      <c r="J17" s="467"/>
      <c r="K17" s="467"/>
      <c r="L17" s="467"/>
      <c r="M17" s="467"/>
      <c r="N17" s="467"/>
      <c r="O17" s="467"/>
      <c r="P17" s="454">
        <f t="shared" si="3"/>
        <v>0</v>
      </c>
    </row>
    <row r="18" spans="2:17" ht="15" x14ac:dyDescent="0.25">
      <c r="B18" s="12" t="s">
        <v>380</v>
      </c>
      <c r="C18" s="52">
        <f>SUM(C13:C17)</f>
        <v>0</v>
      </c>
      <c r="D18" s="52">
        <f t="shared" ref="D18:P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si="6"/>
        <v>0</v>
      </c>
      <c r="O18" s="52">
        <f t="shared" si="6"/>
        <v>0</v>
      </c>
      <c r="P18" s="52">
        <f t="shared" si="6"/>
        <v>0</v>
      </c>
    </row>
    <row r="20" spans="2:17" ht="15" x14ac:dyDescent="0.25">
      <c r="B20" s="43" t="s">
        <v>387</v>
      </c>
    </row>
    <row r="21" spans="2:17" x14ac:dyDescent="0.2">
      <c r="B21" s="49"/>
      <c r="C21" s="49">
        <f>C4</f>
        <v>2025</v>
      </c>
      <c r="D21" s="49">
        <f t="shared" ref="D21:O21" si="7">D4</f>
        <v>2026</v>
      </c>
      <c r="E21" s="49">
        <f t="shared" si="7"/>
        <v>2027</v>
      </c>
      <c r="F21" s="49">
        <f t="shared" si="7"/>
        <v>2028</v>
      </c>
      <c r="G21" s="49">
        <f t="shared" si="7"/>
        <v>2029</v>
      </c>
      <c r="H21" s="49">
        <f t="shared" si="7"/>
        <v>2030</v>
      </c>
      <c r="I21" s="49">
        <f t="shared" si="7"/>
        <v>2031</v>
      </c>
      <c r="J21" s="49">
        <f t="shared" si="7"/>
        <v>2032</v>
      </c>
      <c r="K21" s="49">
        <f t="shared" si="7"/>
        <v>2033</v>
      </c>
      <c r="L21" s="49">
        <f t="shared" si="7"/>
        <v>2034</v>
      </c>
      <c r="M21" s="49">
        <f t="shared" si="7"/>
        <v>2035</v>
      </c>
      <c r="N21" s="49">
        <f t="shared" si="7"/>
        <v>2036</v>
      </c>
      <c r="O21" s="49">
        <f t="shared" si="7"/>
        <v>2037</v>
      </c>
      <c r="P21" s="49" t="s">
        <v>126</v>
      </c>
      <c r="Q21" s="49" t="s">
        <v>388</v>
      </c>
    </row>
    <row r="22" spans="2:17" x14ac:dyDescent="0.2">
      <c r="B22" s="2" t="s">
        <v>389</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122</v>
      </c>
      <c r="C23" s="467"/>
      <c r="D23" s="467"/>
      <c r="E23" s="467"/>
      <c r="F23" s="467"/>
      <c r="G23" s="467"/>
      <c r="H23" s="467"/>
      <c r="I23" s="467"/>
      <c r="J23" s="467"/>
      <c r="K23" s="467"/>
      <c r="L23" s="467"/>
      <c r="M23" s="467"/>
      <c r="N23" s="467"/>
      <c r="O23" s="467"/>
      <c r="P23" s="468">
        <f t="shared" ref="P23:P26" si="8">SUM(C23:O23)</f>
        <v>0</v>
      </c>
      <c r="Q23" s="458">
        <f t="shared" ref="Q23:Q26" si="9">IFERROR(P23/$P$27*100,0)</f>
        <v>0</v>
      </c>
    </row>
    <row r="24" spans="2:17" x14ac:dyDescent="0.2">
      <c r="B24" s="2" t="s">
        <v>390</v>
      </c>
      <c r="C24" s="467"/>
      <c r="D24" s="467"/>
      <c r="E24" s="467"/>
      <c r="F24" s="467"/>
      <c r="G24" s="467"/>
      <c r="H24" s="467"/>
      <c r="I24" s="467"/>
      <c r="J24" s="467"/>
      <c r="K24" s="467"/>
      <c r="L24" s="467"/>
      <c r="M24" s="467"/>
      <c r="N24" s="467"/>
      <c r="O24" s="467"/>
      <c r="P24" s="468">
        <f t="shared" si="8"/>
        <v>0</v>
      </c>
      <c r="Q24" s="458">
        <f t="shared" si="9"/>
        <v>0</v>
      </c>
    </row>
    <row r="25" spans="2:17" x14ac:dyDescent="0.2">
      <c r="B25" s="2" t="s">
        <v>124</v>
      </c>
      <c r="C25" s="467"/>
      <c r="D25" s="467"/>
      <c r="E25" s="467"/>
      <c r="F25" s="467"/>
      <c r="G25" s="467"/>
      <c r="H25" s="467"/>
      <c r="I25" s="467"/>
      <c r="J25" s="467"/>
      <c r="K25" s="467"/>
      <c r="L25" s="467"/>
      <c r="M25" s="467"/>
      <c r="N25" s="467"/>
      <c r="O25" s="467"/>
      <c r="P25" s="468">
        <f t="shared" si="8"/>
        <v>0</v>
      </c>
      <c r="Q25" s="458">
        <f t="shared" si="9"/>
        <v>0</v>
      </c>
    </row>
    <row r="26" spans="2:17" x14ac:dyDescent="0.2">
      <c r="B26" s="2" t="s">
        <v>391</v>
      </c>
      <c r="C26" s="467"/>
      <c r="D26" s="467"/>
      <c r="E26" s="467"/>
      <c r="F26" s="467"/>
      <c r="G26" s="467"/>
      <c r="H26" s="467"/>
      <c r="I26" s="467"/>
      <c r="J26" s="467"/>
      <c r="K26" s="467"/>
      <c r="L26" s="467"/>
      <c r="M26" s="467"/>
      <c r="N26" s="467"/>
      <c r="O26" s="467"/>
      <c r="P26" s="468">
        <f t="shared" si="8"/>
        <v>0</v>
      </c>
      <c r="Q26" s="458">
        <f t="shared" si="9"/>
        <v>0</v>
      </c>
    </row>
    <row r="27" spans="2:17" ht="15" x14ac:dyDescent="0.25">
      <c r="B27" s="12" t="s">
        <v>380</v>
      </c>
      <c r="C27" s="52">
        <f>SUM(C22:C26)</f>
        <v>0</v>
      </c>
      <c r="D27" s="52">
        <f t="shared" ref="D27:P27" si="10">SUM(D22:D26)</f>
        <v>0</v>
      </c>
      <c r="E27" s="52">
        <f t="shared" si="10"/>
        <v>0</v>
      </c>
      <c r="F27" s="52">
        <f t="shared" si="10"/>
        <v>0</v>
      </c>
      <c r="G27" s="52">
        <f t="shared" si="10"/>
        <v>0</v>
      </c>
      <c r="H27" s="52">
        <f t="shared" si="10"/>
        <v>0</v>
      </c>
      <c r="I27" s="52">
        <f t="shared" si="10"/>
        <v>0</v>
      </c>
      <c r="J27" s="52">
        <f t="shared" si="10"/>
        <v>0</v>
      </c>
      <c r="K27" s="52">
        <f t="shared" si="10"/>
        <v>0</v>
      </c>
      <c r="L27" s="52">
        <f t="shared" si="10"/>
        <v>0</v>
      </c>
      <c r="M27" s="52">
        <f t="shared" si="10"/>
        <v>0</v>
      </c>
      <c r="N27" s="52">
        <f t="shared" si="10"/>
        <v>0</v>
      </c>
      <c r="O27" s="52">
        <f t="shared" si="10"/>
        <v>0</v>
      </c>
      <c r="P27" s="52">
        <f t="shared" si="10"/>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11">D4</f>
        <v>2026</v>
      </c>
      <c r="E30" s="49">
        <f t="shared" si="11"/>
        <v>2027</v>
      </c>
      <c r="F30" s="49">
        <f t="shared" si="11"/>
        <v>2028</v>
      </c>
      <c r="G30" s="49">
        <f t="shared" si="11"/>
        <v>2029</v>
      </c>
      <c r="H30" s="49">
        <f t="shared" si="11"/>
        <v>2030</v>
      </c>
      <c r="I30" s="49">
        <f t="shared" si="11"/>
        <v>2031</v>
      </c>
      <c r="J30" s="49">
        <f t="shared" si="11"/>
        <v>2032</v>
      </c>
      <c r="K30" s="49">
        <f t="shared" si="11"/>
        <v>2033</v>
      </c>
      <c r="L30" s="49">
        <f t="shared" si="11"/>
        <v>2034</v>
      </c>
      <c r="M30" s="49">
        <f t="shared" si="11"/>
        <v>2035</v>
      </c>
      <c r="N30" s="49">
        <f t="shared" si="11"/>
        <v>2036</v>
      </c>
      <c r="O30" s="49">
        <f t="shared" si="11"/>
        <v>2037</v>
      </c>
      <c r="P30" s="49" t="s">
        <v>126</v>
      </c>
    </row>
    <row r="31" spans="2:17" x14ac:dyDescent="0.2">
      <c r="B31" s="2" t="s">
        <v>338</v>
      </c>
      <c r="C31" s="464"/>
      <c r="D31" s="464"/>
      <c r="E31" s="464"/>
      <c r="F31" s="464"/>
      <c r="G31" s="464"/>
      <c r="H31" s="464"/>
      <c r="I31" s="464"/>
      <c r="J31" s="464"/>
      <c r="K31" s="464"/>
      <c r="L31" s="464"/>
      <c r="M31" s="464"/>
      <c r="N31" s="464"/>
      <c r="O31" s="464"/>
      <c r="P31" s="454">
        <f>SUM(C31:O31)</f>
        <v>0</v>
      </c>
    </row>
    <row r="32" spans="2:17" x14ac:dyDescent="0.2">
      <c r="B32" s="2" t="s">
        <v>145</v>
      </c>
      <c r="C32" s="464"/>
      <c r="D32" s="464"/>
      <c r="E32" s="464"/>
      <c r="F32" s="464"/>
      <c r="G32" s="464"/>
      <c r="H32" s="464"/>
      <c r="I32" s="464"/>
      <c r="J32" s="464"/>
      <c r="K32" s="464"/>
      <c r="L32" s="464"/>
      <c r="M32" s="464"/>
      <c r="N32" s="464"/>
      <c r="O32" s="464"/>
      <c r="P32" s="454">
        <f t="shared" ref="P32:P37" si="12">SUM(C32:O32)</f>
        <v>0</v>
      </c>
    </row>
    <row r="33" spans="2:16" x14ac:dyDescent="0.2">
      <c r="B33" s="2" t="s">
        <v>393</v>
      </c>
      <c r="C33" s="464"/>
      <c r="D33" s="464"/>
      <c r="E33" s="464"/>
      <c r="F33" s="464"/>
      <c r="G33" s="464"/>
      <c r="H33" s="464"/>
      <c r="I33" s="464"/>
      <c r="J33" s="464"/>
      <c r="K33" s="464"/>
      <c r="L33" s="464"/>
      <c r="M33" s="464"/>
      <c r="N33" s="464"/>
      <c r="O33" s="464"/>
      <c r="P33" s="454">
        <f>SUM(C33:O33)</f>
        <v>0</v>
      </c>
    </row>
    <row r="34" spans="2:16" x14ac:dyDescent="0.2">
      <c r="B34" s="2" t="s">
        <v>394</v>
      </c>
      <c r="C34" s="464"/>
      <c r="D34" s="464"/>
      <c r="E34" s="464"/>
      <c r="F34" s="464"/>
      <c r="G34" s="464"/>
      <c r="H34" s="464"/>
      <c r="I34" s="464"/>
      <c r="J34" s="464"/>
      <c r="K34" s="464"/>
      <c r="L34" s="464"/>
      <c r="M34" s="464"/>
      <c r="N34" s="464"/>
      <c r="O34" s="464"/>
      <c r="P34" s="454">
        <f t="shared" si="12"/>
        <v>0</v>
      </c>
    </row>
    <row r="35" spans="2:16" x14ac:dyDescent="0.2">
      <c r="B35" s="2" t="s">
        <v>395</v>
      </c>
      <c r="C35" s="464"/>
      <c r="D35" s="464"/>
      <c r="E35" s="464"/>
      <c r="F35" s="464"/>
      <c r="G35" s="464"/>
      <c r="H35" s="464"/>
      <c r="I35" s="464"/>
      <c r="J35" s="464"/>
      <c r="K35" s="464"/>
      <c r="L35" s="464"/>
      <c r="M35" s="464"/>
      <c r="N35" s="464"/>
      <c r="O35" s="464"/>
      <c r="P35" s="454">
        <f t="shared" si="12"/>
        <v>0</v>
      </c>
    </row>
    <row r="36" spans="2:16" x14ac:dyDescent="0.2">
      <c r="B36" s="2" t="s">
        <v>396</v>
      </c>
      <c r="C36" s="464"/>
      <c r="D36" s="464"/>
      <c r="E36" s="464"/>
      <c r="F36" s="464"/>
      <c r="G36" s="464"/>
      <c r="H36" s="464"/>
      <c r="I36" s="464"/>
      <c r="J36" s="464"/>
      <c r="K36" s="464"/>
      <c r="L36" s="464"/>
      <c r="M36" s="464"/>
      <c r="N36" s="464"/>
      <c r="O36" s="464"/>
      <c r="P36" s="454">
        <f t="shared" si="12"/>
        <v>0</v>
      </c>
    </row>
    <row r="37" spans="2:16" x14ac:dyDescent="0.2">
      <c r="B37" s="2" t="s">
        <v>343</v>
      </c>
      <c r="C37" s="464"/>
      <c r="D37" s="464"/>
      <c r="E37" s="464"/>
      <c r="F37" s="464"/>
      <c r="G37" s="464"/>
      <c r="H37" s="464"/>
      <c r="I37" s="464"/>
      <c r="J37" s="464"/>
      <c r="K37" s="464"/>
      <c r="L37" s="464"/>
      <c r="M37" s="464"/>
      <c r="N37" s="464"/>
      <c r="O37" s="464"/>
      <c r="P37" s="454">
        <f t="shared" si="12"/>
        <v>0</v>
      </c>
    </row>
    <row r="38" spans="2:16" ht="15" x14ac:dyDescent="0.25">
      <c r="B38" s="12" t="s">
        <v>397</v>
      </c>
      <c r="C38" s="52">
        <f t="shared" ref="C38:O38" si="13">SUM(C31:C37)</f>
        <v>0</v>
      </c>
      <c r="D38" s="52">
        <f t="shared" si="13"/>
        <v>0</v>
      </c>
      <c r="E38" s="52">
        <f t="shared" si="13"/>
        <v>0</v>
      </c>
      <c r="F38" s="52">
        <f t="shared" si="13"/>
        <v>0</v>
      </c>
      <c r="G38" s="52">
        <f t="shared" si="13"/>
        <v>0</v>
      </c>
      <c r="H38" s="52">
        <f t="shared" si="13"/>
        <v>0</v>
      </c>
      <c r="I38" s="52">
        <f t="shared" si="13"/>
        <v>0</v>
      </c>
      <c r="J38" s="52">
        <f t="shared" si="13"/>
        <v>0</v>
      </c>
      <c r="K38" s="52">
        <f t="shared" si="13"/>
        <v>0</v>
      </c>
      <c r="L38" s="52">
        <f t="shared" si="13"/>
        <v>0</v>
      </c>
      <c r="M38" s="52">
        <f t="shared" si="13"/>
        <v>0</v>
      </c>
      <c r="N38" s="52">
        <f t="shared" si="13"/>
        <v>0</v>
      </c>
      <c r="O38" s="52">
        <f t="shared" si="13"/>
        <v>0</v>
      </c>
      <c r="P38" s="52">
        <f>SUM(P31:P37)</f>
        <v>0</v>
      </c>
    </row>
    <row r="39" spans="2:16" x14ac:dyDescent="0.2">
      <c r="B39" t="s">
        <v>377</v>
      </c>
      <c r="C39" s="467"/>
      <c r="D39" s="467"/>
      <c r="E39" s="467"/>
      <c r="F39" s="467"/>
      <c r="G39" s="467"/>
      <c r="H39" s="467"/>
      <c r="I39" s="467"/>
      <c r="J39" s="467"/>
      <c r="K39" s="467"/>
      <c r="L39" s="467"/>
      <c r="M39" s="467"/>
      <c r="N39" s="467"/>
      <c r="O39" s="467"/>
      <c r="P39" s="454">
        <f>SUM(C39:O39)</f>
        <v>0</v>
      </c>
    </row>
    <row r="40" spans="2:16" x14ac:dyDescent="0.2">
      <c r="B40" t="s">
        <v>378</v>
      </c>
      <c r="C40" s="467"/>
      <c r="D40" s="467"/>
      <c r="E40" s="467"/>
      <c r="F40" s="467"/>
      <c r="G40" s="467"/>
      <c r="H40" s="467"/>
      <c r="I40" s="467"/>
      <c r="J40" s="467"/>
      <c r="K40" s="467"/>
      <c r="L40" s="467"/>
      <c r="M40" s="467"/>
      <c r="N40" s="467"/>
      <c r="O40" s="467"/>
      <c r="P40" s="454">
        <f t="shared" ref="P40:P41" si="14">SUM(C40:O40)</f>
        <v>0</v>
      </c>
    </row>
    <row r="41" spans="2:16" x14ac:dyDescent="0.2">
      <c r="B41" t="s">
        <v>379</v>
      </c>
      <c r="C41" s="467"/>
      <c r="D41" s="467"/>
      <c r="E41" s="467"/>
      <c r="F41" s="467"/>
      <c r="G41" s="467"/>
      <c r="H41" s="467"/>
      <c r="I41" s="467"/>
      <c r="J41" s="467"/>
      <c r="K41" s="467"/>
      <c r="L41" s="467"/>
      <c r="M41" s="467"/>
      <c r="N41" s="467"/>
      <c r="O41" s="467"/>
      <c r="P41" s="454">
        <f t="shared" si="14"/>
        <v>0</v>
      </c>
    </row>
    <row r="42" spans="2:16" ht="15" x14ac:dyDescent="0.25">
      <c r="B42" s="12" t="s">
        <v>125</v>
      </c>
      <c r="C42" s="52">
        <f>SUM(C38:C41)</f>
        <v>0</v>
      </c>
      <c r="D42" s="52">
        <f t="shared" ref="D42:P42" si="15">SUM(D38:D41)</f>
        <v>0</v>
      </c>
      <c r="E42" s="52">
        <f t="shared" si="15"/>
        <v>0</v>
      </c>
      <c r="F42" s="52">
        <f t="shared" si="15"/>
        <v>0</v>
      </c>
      <c r="G42" s="52">
        <f t="shared" si="15"/>
        <v>0</v>
      </c>
      <c r="H42" s="52">
        <f t="shared" si="15"/>
        <v>0</v>
      </c>
      <c r="I42" s="52">
        <f t="shared" si="15"/>
        <v>0</v>
      </c>
      <c r="J42" s="52">
        <f t="shared" si="15"/>
        <v>0</v>
      </c>
      <c r="K42" s="52">
        <f t="shared" si="15"/>
        <v>0</v>
      </c>
      <c r="L42" s="52">
        <f t="shared" si="15"/>
        <v>0</v>
      </c>
      <c r="M42" s="52">
        <f t="shared" si="15"/>
        <v>0</v>
      </c>
      <c r="N42" s="52">
        <f t="shared" si="15"/>
        <v>0</v>
      </c>
      <c r="O42" s="52">
        <f t="shared" si="15"/>
        <v>0</v>
      </c>
      <c r="P42" s="52">
        <f t="shared" si="15"/>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AIfz3cPfc/CmLmXLtf5HqsjapcyVnuWNgy62Le1yAecJOa+oJz2M5Usc7EF4eESSSh5HEOJyD3UDVB5hfrCT2Q==" saltValue="tNOiYca8soH48x8zD48I0g==" spinCount="100000" sheet="1" objects="1" scenarios="1"/>
  <pageMargins left="0.7" right="0.7" top="0.75" bottom="0.75" header="0.3" footer="0.3"/>
  <legacy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0">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375</v>
      </c>
      <c r="C1" s="226" t="s">
        <v>569</v>
      </c>
      <c r="E1" s="461"/>
      <c r="F1" s="462"/>
      <c r="G1" s="462"/>
      <c r="H1" s="463"/>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64"/>
      <c r="D5" s="464"/>
      <c r="E5" s="464"/>
      <c r="F5" s="464"/>
      <c r="G5" s="464"/>
      <c r="H5" s="464"/>
      <c r="I5" s="464"/>
      <c r="J5" s="464"/>
      <c r="K5" s="464"/>
      <c r="L5" s="464"/>
      <c r="M5" s="464"/>
      <c r="N5" s="464"/>
      <c r="O5" s="464"/>
      <c r="P5" s="454">
        <f>SUM(C5:O5)</f>
        <v>0</v>
      </c>
    </row>
    <row r="6" spans="2:16" x14ac:dyDescent="0.2">
      <c r="B6" s="2" t="s">
        <v>377</v>
      </c>
      <c r="C6" s="464"/>
      <c r="D6" s="464"/>
      <c r="E6" s="464"/>
      <c r="F6" s="464"/>
      <c r="G6" s="464"/>
      <c r="H6" s="464"/>
      <c r="I6" s="464"/>
      <c r="J6" s="464"/>
      <c r="K6" s="464"/>
      <c r="L6" s="464"/>
      <c r="M6" s="464"/>
      <c r="N6" s="464"/>
      <c r="O6" s="464"/>
      <c r="P6" s="454">
        <f t="shared" ref="P6:P8" si="0">SUM(C6:O6)</f>
        <v>0</v>
      </c>
    </row>
    <row r="7" spans="2:16" x14ac:dyDescent="0.2">
      <c r="B7" s="2" t="s">
        <v>378</v>
      </c>
      <c r="C7" s="464"/>
      <c r="D7" s="464"/>
      <c r="E7" s="464"/>
      <c r="F7" s="464"/>
      <c r="G7" s="464"/>
      <c r="H7" s="464"/>
      <c r="I7" s="464"/>
      <c r="J7" s="464"/>
      <c r="K7" s="464"/>
      <c r="L7" s="464"/>
      <c r="M7" s="464"/>
      <c r="N7" s="464"/>
      <c r="O7" s="464"/>
      <c r="P7" s="454">
        <f t="shared" si="0"/>
        <v>0</v>
      </c>
    </row>
    <row r="8" spans="2:16" x14ac:dyDescent="0.2">
      <c r="B8" s="2" t="s">
        <v>379</v>
      </c>
      <c r="C8" s="464"/>
      <c r="D8" s="464"/>
      <c r="E8" s="464"/>
      <c r="F8" s="464"/>
      <c r="G8" s="464"/>
      <c r="H8" s="464"/>
      <c r="I8" s="464"/>
      <c r="J8" s="464"/>
      <c r="K8" s="464"/>
      <c r="L8" s="464"/>
      <c r="M8" s="464"/>
      <c r="N8" s="464"/>
      <c r="O8" s="464"/>
      <c r="P8" s="454">
        <f t="shared" si="0"/>
        <v>0</v>
      </c>
    </row>
    <row r="9" spans="2:16" ht="15" x14ac:dyDescent="0.25">
      <c r="B9" s="12" t="s">
        <v>380</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126</v>
      </c>
    </row>
    <row r="13" spans="2:16" x14ac:dyDescent="0.2">
      <c r="B13" s="2" t="s">
        <v>382</v>
      </c>
      <c r="C13" s="465"/>
      <c r="D13" s="465"/>
      <c r="E13" s="465"/>
      <c r="F13" s="465"/>
      <c r="G13" s="465"/>
      <c r="H13" s="465"/>
      <c r="I13" s="465"/>
      <c r="J13" s="465"/>
      <c r="K13" s="465"/>
      <c r="L13" s="465"/>
      <c r="M13" s="465"/>
      <c r="N13" s="465"/>
      <c r="O13" s="465"/>
      <c r="P13" s="454">
        <f>SUM(C13:L13)</f>
        <v>0</v>
      </c>
    </row>
    <row r="14" spans="2:16" x14ac:dyDescent="0.2">
      <c r="B14" s="2" t="s">
        <v>383</v>
      </c>
      <c r="C14" s="465"/>
      <c r="D14" s="466"/>
      <c r="E14" s="466"/>
      <c r="F14" s="466"/>
      <c r="G14" s="466"/>
      <c r="H14" s="466"/>
      <c r="I14" s="466"/>
      <c r="J14" s="466"/>
      <c r="K14" s="466"/>
      <c r="L14" s="466"/>
      <c r="M14" s="466"/>
      <c r="N14" s="466"/>
      <c r="O14" s="466"/>
      <c r="P14" s="454">
        <f>SUM(C14:L14)</f>
        <v>0</v>
      </c>
    </row>
    <row r="15" spans="2:16" x14ac:dyDescent="0.2">
      <c r="B15" s="2" t="s">
        <v>384</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385</v>
      </c>
      <c r="C16" s="467"/>
      <c r="D16" s="467"/>
      <c r="E16" s="467"/>
      <c r="F16" s="467"/>
      <c r="G16" s="467"/>
      <c r="H16" s="467"/>
      <c r="I16" s="467"/>
      <c r="J16" s="467"/>
      <c r="K16" s="467"/>
      <c r="L16" s="467"/>
      <c r="M16" s="467"/>
      <c r="N16" s="467"/>
      <c r="O16" s="467"/>
      <c r="P16" s="454">
        <f>SUM(C16:L16)</f>
        <v>0</v>
      </c>
    </row>
    <row r="17" spans="2:17" x14ac:dyDescent="0.2">
      <c r="B17" s="2" t="s">
        <v>386</v>
      </c>
      <c r="C17" s="467"/>
      <c r="D17" s="467"/>
      <c r="E17" s="467"/>
      <c r="F17" s="467"/>
      <c r="G17" s="467"/>
      <c r="H17" s="467"/>
      <c r="I17" s="467"/>
      <c r="J17" s="467"/>
      <c r="K17" s="467"/>
      <c r="L17" s="467"/>
      <c r="M17" s="467"/>
      <c r="N17" s="467"/>
      <c r="O17" s="467"/>
      <c r="P17" s="454">
        <f>SUM(C17:L17)</f>
        <v>0</v>
      </c>
    </row>
    <row r="18" spans="2:17" ht="15" x14ac:dyDescent="0.25">
      <c r="B18" s="12" t="s">
        <v>380</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387</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126</v>
      </c>
      <c r="Q21" s="49" t="s">
        <v>388</v>
      </c>
    </row>
    <row r="22" spans="2:17" x14ac:dyDescent="0.2">
      <c r="B22" s="2" t="s">
        <v>389</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122</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390</v>
      </c>
      <c r="C24" s="467"/>
      <c r="D24" s="467"/>
      <c r="E24" s="467"/>
      <c r="F24" s="467"/>
      <c r="G24" s="467"/>
      <c r="H24" s="467"/>
      <c r="I24" s="467"/>
      <c r="J24" s="467"/>
      <c r="K24" s="467"/>
      <c r="L24" s="467"/>
      <c r="M24" s="467"/>
      <c r="N24" s="467"/>
      <c r="O24" s="467"/>
      <c r="P24" s="468">
        <f>SUM(C24:L24)</f>
        <v>0</v>
      </c>
      <c r="Q24" s="458">
        <f t="shared" si="7"/>
        <v>0</v>
      </c>
    </row>
    <row r="25" spans="2:17" x14ac:dyDescent="0.2">
      <c r="B25" s="2" t="s">
        <v>124</v>
      </c>
      <c r="C25" s="467"/>
      <c r="D25" s="467"/>
      <c r="E25" s="467"/>
      <c r="F25" s="467"/>
      <c r="G25" s="467"/>
      <c r="H25" s="467"/>
      <c r="I25" s="467"/>
      <c r="J25" s="467"/>
      <c r="K25" s="467"/>
      <c r="L25" s="467"/>
      <c r="M25" s="467"/>
      <c r="N25" s="467"/>
      <c r="O25" s="467"/>
      <c r="P25" s="468">
        <f>SUM(C25:L25)</f>
        <v>0</v>
      </c>
      <c r="Q25" s="458">
        <f t="shared" si="7"/>
        <v>0</v>
      </c>
    </row>
    <row r="26" spans="2:17" x14ac:dyDescent="0.2">
      <c r="B26" s="2" t="s">
        <v>391</v>
      </c>
      <c r="C26" s="467"/>
      <c r="D26" s="467"/>
      <c r="E26" s="467"/>
      <c r="F26" s="467"/>
      <c r="G26" s="467"/>
      <c r="H26" s="467"/>
      <c r="I26" s="467"/>
      <c r="J26" s="467"/>
      <c r="K26" s="467"/>
      <c r="L26" s="467"/>
      <c r="M26" s="467"/>
      <c r="N26" s="467"/>
      <c r="O26" s="467"/>
      <c r="P26" s="468">
        <f>SUM(C26:O26)</f>
        <v>0</v>
      </c>
      <c r="Q26" s="458">
        <f t="shared" si="7"/>
        <v>0</v>
      </c>
    </row>
    <row r="27" spans="2:17" ht="15" x14ac:dyDescent="0.25">
      <c r="B27" s="12" t="s">
        <v>380</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126</v>
      </c>
    </row>
    <row r="31" spans="2:17" x14ac:dyDescent="0.2">
      <c r="B31" s="2" t="s">
        <v>338</v>
      </c>
      <c r="C31" s="464"/>
      <c r="D31" s="464"/>
      <c r="E31" s="464"/>
      <c r="F31" s="464"/>
      <c r="G31" s="464"/>
      <c r="H31" s="464"/>
      <c r="I31" s="464"/>
      <c r="J31" s="464"/>
      <c r="K31" s="464"/>
      <c r="L31" s="464"/>
      <c r="M31" s="464"/>
      <c r="N31" s="464"/>
      <c r="O31" s="464"/>
      <c r="P31" s="454">
        <f>SUM(C31:O31)</f>
        <v>0</v>
      </c>
    </row>
    <row r="32" spans="2:17" x14ac:dyDescent="0.2">
      <c r="B32" s="2" t="s">
        <v>145</v>
      </c>
      <c r="C32" s="464"/>
      <c r="D32" s="464"/>
      <c r="E32" s="464"/>
      <c r="F32" s="464"/>
      <c r="G32" s="464"/>
      <c r="H32" s="464"/>
      <c r="I32" s="464"/>
      <c r="J32" s="464"/>
      <c r="K32" s="464"/>
      <c r="L32" s="464"/>
      <c r="M32" s="464"/>
      <c r="N32" s="464"/>
      <c r="O32" s="464"/>
      <c r="P32" s="454">
        <f>SUM(C32:L32)</f>
        <v>0</v>
      </c>
    </row>
    <row r="33" spans="2:16" x14ac:dyDescent="0.2">
      <c r="B33" s="2" t="s">
        <v>393</v>
      </c>
      <c r="C33" s="464"/>
      <c r="D33" s="464"/>
      <c r="E33" s="464"/>
      <c r="F33" s="464"/>
      <c r="G33" s="464"/>
      <c r="H33" s="464"/>
      <c r="I33" s="464"/>
      <c r="J33" s="464"/>
      <c r="K33" s="464"/>
      <c r="L33" s="464"/>
      <c r="M33" s="464"/>
      <c r="N33" s="464"/>
      <c r="O33" s="464"/>
      <c r="P33" s="454">
        <f>SUM(C33:O33)</f>
        <v>0</v>
      </c>
    </row>
    <row r="34" spans="2:16" x14ac:dyDescent="0.2">
      <c r="B34" s="2" t="s">
        <v>394</v>
      </c>
      <c r="C34" s="464"/>
      <c r="D34" s="464"/>
      <c r="E34" s="464"/>
      <c r="F34" s="464"/>
      <c r="G34" s="464"/>
      <c r="H34" s="464"/>
      <c r="I34" s="464"/>
      <c r="J34" s="464"/>
      <c r="K34" s="464"/>
      <c r="L34" s="464"/>
      <c r="M34" s="464"/>
      <c r="N34" s="464"/>
      <c r="O34" s="464"/>
      <c r="P34" s="454">
        <f>SUM(C34:L34)</f>
        <v>0</v>
      </c>
    </row>
    <row r="35" spans="2:16" x14ac:dyDescent="0.2">
      <c r="B35" s="2" t="s">
        <v>395</v>
      </c>
      <c r="C35" s="464"/>
      <c r="D35" s="464"/>
      <c r="E35" s="464"/>
      <c r="F35" s="464"/>
      <c r="G35" s="464"/>
      <c r="H35" s="464"/>
      <c r="I35" s="464"/>
      <c r="J35" s="464"/>
      <c r="K35" s="464"/>
      <c r="L35" s="464"/>
      <c r="M35" s="464"/>
      <c r="N35" s="464"/>
      <c r="O35" s="464"/>
      <c r="P35" s="454">
        <f>SUM(C35:L35)</f>
        <v>0</v>
      </c>
    </row>
    <row r="36" spans="2:16" x14ac:dyDescent="0.2">
      <c r="B36" s="2" t="s">
        <v>396</v>
      </c>
      <c r="C36" s="464"/>
      <c r="D36" s="464"/>
      <c r="E36" s="464"/>
      <c r="F36" s="464"/>
      <c r="G36" s="464"/>
      <c r="H36" s="464"/>
      <c r="I36" s="464"/>
      <c r="J36" s="464"/>
      <c r="K36" s="464"/>
      <c r="L36" s="464"/>
      <c r="M36" s="464"/>
      <c r="N36" s="464"/>
      <c r="O36" s="464"/>
      <c r="P36" s="454">
        <f>SUM(C36:L36)</f>
        <v>0</v>
      </c>
    </row>
    <row r="37" spans="2:16" x14ac:dyDescent="0.2">
      <c r="B37" s="2" t="s">
        <v>343</v>
      </c>
      <c r="C37" s="464"/>
      <c r="D37" s="464"/>
      <c r="E37" s="464"/>
      <c r="F37" s="464"/>
      <c r="G37" s="464"/>
      <c r="H37" s="464"/>
      <c r="I37" s="464"/>
      <c r="J37" s="464"/>
      <c r="K37" s="464"/>
      <c r="L37" s="464"/>
      <c r="M37" s="464"/>
      <c r="N37" s="464"/>
      <c r="O37" s="464"/>
      <c r="P37" s="454">
        <f>SUM(C37:L37)</f>
        <v>0</v>
      </c>
    </row>
    <row r="38" spans="2:16" ht="15" x14ac:dyDescent="0.25">
      <c r="B38" s="12" t="s">
        <v>397</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377</v>
      </c>
      <c r="C39" s="467"/>
      <c r="D39" s="467"/>
      <c r="E39" s="467"/>
      <c r="F39" s="467"/>
      <c r="G39" s="467"/>
      <c r="H39" s="467"/>
      <c r="I39" s="467"/>
      <c r="J39" s="467"/>
      <c r="K39" s="467"/>
      <c r="L39" s="467"/>
      <c r="M39" s="467"/>
      <c r="N39" s="467"/>
      <c r="O39" s="467"/>
      <c r="P39" s="454">
        <f>SUM(C39:L39)</f>
        <v>0</v>
      </c>
    </row>
    <row r="40" spans="2:16" x14ac:dyDescent="0.2">
      <c r="B40" t="s">
        <v>378</v>
      </c>
      <c r="C40" s="467"/>
      <c r="D40" s="467"/>
      <c r="E40" s="467"/>
      <c r="F40" s="467"/>
      <c r="G40" s="467"/>
      <c r="H40" s="467"/>
      <c r="I40" s="467"/>
      <c r="J40" s="467"/>
      <c r="K40" s="467"/>
      <c r="L40" s="467"/>
      <c r="M40" s="467"/>
      <c r="N40" s="467"/>
      <c r="O40" s="467"/>
      <c r="P40" s="454">
        <f>SUM(C40:L40)</f>
        <v>0</v>
      </c>
    </row>
    <row r="41" spans="2:16" x14ac:dyDescent="0.2">
      <c r="B41" t="s">
        <v>379</v>
      </c>
      <c r="C41" s="467"/>
      <c r="D41" s="467"/>
      <c r="E41" s="467"/>
      <c r="F41" s="467"/>
      <c r="G41" s="467"/>
      <c r="H41" s="467"/>
      <c r="I41" s="467"/>
      <c r="J41" s="467"/>
      <c r="K41" s="467"/>
      <c r="L41" s="467"/>
      <c r="M41" s="467"/>
      <c r="N41" s="467"/>
      <c r="O41" s="467"/>
      <c r="P41" s="454">
        <f>SUM(C41:L41)</f>
        <v>0</v>
      </c>
    </row>
    <row r="42" spans="2:16" ht="15" x14ac:dyDescent="0.25">
      <c r="B42" s="12" t="s">
        <v>125</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MIDGjj9HHQ7whZPOAODyVWsz5eXTJ9DpASF6ukw+fud2YNY35UP3p578NNsKzEWa/N1Qx93Rsc0pJLp7VW8HRA==" saltValue="Rz2RoG1+4QaIO4qsQcME6A==" spinCount="100000" sheet="1" objects="1" scenarios="1"/>
  <pageMargins left="0.7" right="0.7" top="0.75" bottom="0.75" header="0.3" footer="0.3"/>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1">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375</v>
      </c>
      <c r="C1" s="226" t="s">
        <v>569</v>
      </c>
      <c r="E1" s="461"/>
      <c r="F1" s="462"/>
      <c r="G1" s="462"/>
      <c r="H1" s="463"/>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64"/>
      <c r="D5" s="464"/>
      <c r="E5" s="464"/>
      <c r="F5" s="464"/>
      <c r="G5" s="464"/>
      <c r="H5" s="464"/>
      <c r="I5" s="464"/>
      <c r="J5" s="464"/>
      <c r="K5" s="464"/>
      <c r="L5" s="464"/>
      <c r="M5" s="464"/>
      <c r="N5" s="464"/>
      <c r="O5" s="464"/>
      <c r="P5" s="454">
        <f>SUM(C5:O5)</f>
        <v>0</v>
      </c>
    </row>
    <row r="6" spans="2:16" x14ac:dyDescent="0.2">
      <c r="B6" s="2" t="s">
        <v>377</v>
      </c>
      <c r="C6" s="464"/>
      <c r="D6" s="464"/>
      <c r="E6" s="464"/>
      <c r="F6" s="464"/>
      <c r="G6" s="464"/>
      <c r="H6" s="464"/>
      <c r="I6" s="464"/>
      <c r="J6" s="464"/>
      <c r="K6" s="464"/>
      <c r="L6" s="464"/>
      <c r="M6" s="464"/>
      <c r="N6" s="464"/>
      <c r="O6" s="464"/>
      <c r="P6" s="454">
        <f t="shared" ref="P6:P8" si="0">SUM(C6:O6)</f>
        <v>0</v>
      </c>
    </row>
    <row r="7" spans="2:16" x14ac:dyDescent="0.2">
      <c r="B7" s="2" t="s">
        <v>378</v>
      </c>
      <c r="C7" s="464"/>
      <c r="D7" s="464"/>
      <c r="E7" s="464"/>
      <c r="F7" s="464"/>
      <c r="G7" s="464"/>
      <c r="H7" s="464"/>
      <c r="I7" s="464"/>
      <c r="J7" s="464"/>
      <c r="K7" s="464"/>
      <c r="L7" s="464"/>
      <c r="M7" s="464"/>
      <c r="N7" s="464"/>
      <c r="O7" s="464"/>
      <c r="P7" s="454">
        <f t="shared" si="0"/>
        <v>0</v>
      </c>
    </row>
    <row r="8" spans="2:16" x14ac:dyDescent="0.2">
      <c r="B8" s="2" t="s">
        <v>379</v>
      </c>
      <c r="C8" s="464"/>
      <c r="D8" s="464"/>
      <c r="E8" s="464"/>
      <c r="F8" s="464"/>
      <c r="G8" s="464"/>
      <c r="H8" s="464"/>
      <c r="I8" s="464"/>
      <c r="J8" s="464"/>
      <c r="K8" s="464"/>
      <c r="L8" s="464"/>
      <c r="M8" s="464"/>
      <c r="N8" s="464"/>
      <c r="O8" s="464"/>
      <c r="P8" s="454">
        <f t="shared" si="0"/>
        <v>0</v>
      </c>
    </row>
    <row r="9" spans="2:16" ht="15" x14ac:dyDescent="0.25">
      <c r="B9" s="12" t="s">
        <v>380</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126</v>
      </c>
    </row>
    <row r="13" spans="2:16" x14ac:dyDescent="0.2">
      <c r="B13" s="2" t="s">
        <v>382</v>
      </c>
      <c r="C13" s="465"/>
      <c r="D13" s="465"/>
      <c r="E13" s="465"/>
      <c r="F13" s="465"/>
      <c r="G13" s="465"/>
      <c r="H13" s="465"/>
      <c r="I13" s="465"/>
      <c r="J13" s="465"/>
      <c r="K13" s="465"/>
      <c r="L13" s="465"/>
      <c r="M13" s="465"/>
      <c r="N13" s="465"/>
      <c r="O13" s="465"/>
      <c r="P13" s="454">
        <f>SUM(C13:L13)</f>
        <v>0</v>
      </c>
    </row>
    <row r="14" spans="2:16" x14ac:dyDescent="0.2">
      <c r="B14" s="2" t="s">
        <v>383</v>
      </c>
      <c r="C14" s="465"/>
      <c r="D14" s="466"/>
      <c r="E14" s="466"/>
      <c r="F14" s="466"/>
      <c r="G14" s="466"/>
      <c r="H14" s="466"/>
      <c r="I14" s="466"/>
      <c r="J14" s="466"/>
      <c r="K14" s="466"/>
      <c r="L14" s="466"/>
      <c r="M14" s="466"/>
      <c r="N14" s="466"/>
      <c r="O14" s="466"/>
      <c r="P14" s="454">
        <f>SUM(C14:L14)</f>
        <v>0</v>
      </c>
    </row>
    <row r="15" spans="2:16" x14ac:dyDescent="0.2">
      <c r="B15" s="2" t="s">
        <v>384</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385</v>
      </c>
      <c r="C16" s="467"/>
      <c r="D16" s="467"/>
      <c r="E16" s="467"/>
      <c r="F16" s="467"/>
      <c r="G16" s="467"/>
      <c r="H16" s="467"/>
      <c r="I16" s="467"/>
      <c r="J16" s="467"/>
      <c r="K16" s="467"/>
      <c r="L16" s="467"/>
      <c r="M16" s="467"/>
      <c r="N16" s="467"/>
      <c r="O16" s="467"/>
      <c r="P16" s="454">
        <f>SUM(C16:L16)</f>
        <v>0</v>
      </c>
    </row>
    <row r="17" spans="2:17" x14ac:dyDescent="0.2">
      <c r="B17" s="2" t="s">
        <v>386</v>
      </c>
      <c r="C17" s="467"/>
      <c r="D17" s="467"/>
      <c r="E17" s="467"/>
      <c r="F17" s="467"/>
      <c r="G17" s="467"/>
      <c r="H17" s="467"/>
      <c r="I17" s="467"/>
      <c r="J17" s="467"/>
      <c r="K17" s="467"/>
      <c r="L17" s="467"/>
      <c r="M17" s="467"/>
      <c r="N17" s="467"/>
      <c r="O17" s="467"/>
      <c r="P17" s="454">
        <f>SUM(C17:L17)</f>
        <v>0</v>
      </c>
    </row>
    <row r="18" spans="2:17" ht="15" x14ac:dyDescent="0.25">
      <c r="B18" s="12" t="s">
        <v>380</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387</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126</v>
      </c>
      <c r="Q21" s="49" t="s">
        <v>388</v>
      </c>
    </row>
    <row r="22" spans="2:17" x14ac:dyDescent="0.2">
      <c r="B22" s="2" t="s">
        <v>389</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122</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390</v>
      </c>
      <c r="C24" s="467"/>
      <c r="D24" s="467"/>
      <c r="E24" s="467"/>
      <c r="F24" s="467"/>
      <c r="G24" s="467"/>
      <c r="H24" s="467"/>
      <c r="I24" s="467"/>
      <c r="J24" s="467"/>
      <c r="K24" s="467"/>
      <c r="L24" s="467"/>
      <c r="M24" s="467"/>
      <c r="N24" s="467"/>
      <c r="O24" s="467"/>
      <c r="P24" s="468">
        <f>SUM(C24:L24)</f>
        <v>0</v>
      </c>
      <c r="Q24" s="458">
        <f t="shared" si="7"/>
        <v>0</v>
      </c>
    </row>
    <row r="25" spans="2:17" x14ac:dyDescent="0.2">
      <c r="B25" s="2" t="s">
        <v>124</v>
      </c>
      <c r="C25" s="467"/>
      <c r="D25" s="467"/>
      <c r="E25" s="467"/>
      <c r="F25" s="467"/>
      <c r="G25" s="467"/>
      <c r="H25" s="467"/>
      <c r="I25" s="467"/>
      <c r="J25" s="467"/>
      <c r="K25" s="467"/>
      <c r="L25" s="467"/>
      <c r="M25" s="467"/>
      <c r="N25" s="467"/>
      <c r="O25" s="467"/>
      <c r="P25" s="468">
        <f>SUM(C25:L25)</f>
        <v>0</v>
      </c>
      <c r="Q25" s="458">
        <f t="shared" si="7"/>
        <v>0</v>
      </c>
    </row>
    <row r="26" spans="2:17" x14ac:dyDescent="0.2">
      <c r="B26" s="2" t="s">
        <v>391</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380</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126</v>
      </c>
    </row>
    <row r="31" spans="2:17" x14ac:dyDescent="0.2">
      <c r="B31" s="2" t="s">
        <v>338</v>
      </c>
      <c r="C31" s="464"/>
      <c r="D31" s="464"/>
      <c r="E31" s="464"/>
      <c r="F31" s="464"/>
      <c r="G31" s="464"/>
      <c r="H31" s="464"/>
      <c r="I31" s="464"/>
      <c r="J31" s="464"/>
      <c r="K31" s="464"/>
      <c r="L31" s="464"/>
      <c r="M31" s="464"/>
      <c r="N31" s="464"/>
      <c r="O31" s="464"/>
      <c r="P31" s="454">
        <f>SUM(C31:O31)</f>
        <v>0</v>
      </c>
    </row>
    <row r="32" spans="2:17" x14ac:dyDescent="0.2">
      <c r="B32" s="2" t="s">
        <v>145</v>
      </c>
      <c r="C32" s="464"/>
      <c r="D32" s="464"/>
      <c r="E32" s="464"/>
      <c r="F32" s="464"/>
      <c r="G32" s="464"/>
      <c r="H32" s="464"/>
      <c r="I32" s="464"/>
      <c r="J32" s="464"/>
      <c r="K32" s="464"/>
      <c r="L32" s="464"/>
      <c r="M32" s="464"/>
      <c r="N32" s="464"/>
      <c r="O32" s="464"/>
      <c r="P32" s="454">
        <f>SUM(C32:L32)</f>
        <v>0</v>
      </c>
    </row>
    <row r="33" spans="2:16" x14ac:dyDescent="0.2">
      <c r="B33" s="2" t="s">
        <v>393</v>
      </c>
      <c r="C33" s="464"/>
      <c r="D33" s="464"/>
      <c r="E33" s="464"/>
      <c r="F33" s="464"/>
      <c r="G33" s="464"/>
      <c r="H33" s="464"/>
      <c r="I33" s="464"/>
      <c r="J33" s="464"/>
      <c r="K33" s="464"/>
      <c r="L33" s="464"/>
      <c r="M33" s="464"/>
      <c r="N33" s="464"/>
      <c r="O33" s="464"/>
      <c r="P33" s="454">
        <f>SUM(C33:O33)</f>
        <v>0</v>
      </c>
    </row>
    <row r="34" spans="2:16" x14ac:dyDescent="0.2">
      <c r="B34" s="2" t="s">
        <v>394</v>
      </c>
      <c r="C34" s="464"/>
      <c r="D34" s="464"/>
      <c r="E34" s="464"/>
      <c r="F34" s="464"/>
      <c r="G34" s="464"/>
      <c r="H34" s="464"/>
      <c r="I34" s="464"/>
      <c r="J34" s="464"/>
      <c r="K34" s="464"/>
      <c r="L34" s="464"/>
      <c r="M34" s="464"/>
      <c r="N34" s="464"/>
      <c r="O34" s="464"/>
      <c r="P34" s="454">
        <f>SUM(C34:L34)</f>
        <v>0</v>
      </c>
    </row>
    <row r="35" spans="2:16" x14ac:dyDescent="0.2">
      <c r="B35" s="2" t="s">
        <v>395</v>
      </c>
      <c r="C35" s="464"/>
      <c r="D35" s="464"/>
      <c r="E35" s="464"/>
      <c r="F35" s="464"/>
      <c r="G35" s="464"/>
      <c r="H35" s="464"/>
      <c r="I35" s="464"/>
      <c r="J35" s="464"/>
      <c r="K35" s="464"/>
      <c r="L35" s="464"/>
      <c r="M35" s="464"/>
      <c r="N35" s="464"/>
      <c r="O35" s="464"/>
      <c r="P35" s="454">
        <f>SUM(C35:L35)</f>
        <v>0</v>
      </c>
    </row>
    <row r="36" spans="2:16" x14ac:dyDescent="0.2">
      <c r="B36" s="2" t="s">
        <v>396</v>
      </c>
      <c r="C36" s="464"/>
      <c r="D36" s="464"/>
      <c r="E36" s="464"/>
      <c r="F36" s="464"/>
      <c r="G36" s="464"/>
      <c r="H36" s="464"/>
      <c r="I36" s="464"/>
      <c r="J36" s="464"/>
      <c r="K36" s="464"/>
      <c r="L36" s="464"/>
      <c r="M36" s="464"/>
      <c r="N36" s="464"/>
      <c r="O36" s="464"/>
      <c r="P36" s="454">
        <f>SUM(C36:L36)</f>
        <v>0</v>
      </c>
    </row>
    <row r="37" spans="2:16" x14ac:dyDescent="0.2">
      <c r="B37" s="2" t="s">
        <v>343</v>
      </c>
      <c r="C37" s="464"/>
      <c r="D37" s="464"/>
      <c r="E37" s="464"/>
      <c r="F37" s="464"/>
      <c r="G37" s="464"/>
      <c r="H37" s="464"/>
      <c r="I37" s="464"/>
      <c r="J37" s="464"/>
      <c r="K37" s="464"/>
      <c r="L37" s="464"/>
      <c r="M37" s="464"/>
      <c r="N37" s="464"/>
      <c r="O37" s="464"/>
      <c r="P37" s="454">
        <f>SUM(C37:L37)</f>
        <v>0</v>
      </c>
    </row>
    <row r="38" spans="2:16" ht="15" x14ac:dyDescent="0.25">
      <c r="B38" s="12" t="s">
        <v>397</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377</v>
      </c>
      <c r="C39" s="467"/>
      <c r="D39" s="467"/>
      <c r="E39" s="467"/>
      <c r="F39" s="467"/>
      <c r="G39" s="467"/>
      <c r="H39" s="467"/>
      <c r="I39" s="467"/>
      <c r="J39" s="467"/>
      <c r="K39" s="467"/>
      <c r="L39" s="467"/>
      <c r="M39" s="467"/>
      <c r="N39" s="467"/>
      <c r="O39" s="467"/>
      <c r="P39" s="454">
        <f>SUM(C39:L39)</f>
        <v>0</v>
      </c>
    </row>
    <row r="40" spans="2:16" x14ac:dyDescent="0.2">
      <c r="B40" t="s">
        <v>378</v>
      </c>
      <c r="C40" s="467"/>
      <c r="D40" s="467"/>
      <c r="E40" s="467"/>
      <c r="F40" s="467"/>
      <c r="G40" s="467"/>
      <c r="H40" s="467"/>
      <c r="I40" s="467"/>
      <c r="J40" s="467"/>
      <c r="K40" s="467"/>
      <c r="L40" s="467"/>
      <c r="M40" s="467"/>
      <c r="N40" s="467"/>
      <c r="O40" s="467"/>
      <c r="P40" s="454">
        <f>SUM(C40:L40)</f>
        <v>0</v>
      </c>
    </row>
    <row r="41" spans="2:16" x14ac:dyDescent="0.2">
      <c r="B41" t="s">
        <v>379</v>
      </c>
      <c r="C41" s="467"/>
      <c r="D41" s="467"/>
      <c r="E41" s="467"/>
      <c r="F41" s="467"/>
      <c r="G41" s="467"/>
      <c r="H41" s="467"/>
      <c r="I41" s="467"/>
      <c r="J41" s="467"/>
      <c r="K41" s="467"/>
      <c r="L41" s="467"/>
      <c r="M41" s="467"/>
      <c r="N41" s="467"/>
      <c r="O41" s="467"/>
      <c r="P41" s="454">
        <f>SUM(C41:L41)</f>
        <v>0</v>
      </c>
    </row>
    <row r="42" spans="2:16" ht="15" x14ac:dyDescent="0.25">
      <c r="B42" s="12" t="s">
        <v>125</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h9pSAEvkOk5pJDmbTEwlRhZGDbbEbvMEYIZcyfYFKDQNTIFNorA4cfySKGLBXpRG9yrC0f+4H2skH1TwnwM3lA==" saltValue="EyiWb1m7yx7KgPpj10AnUQ==" spinCount="100000" sheet="1" objects="1" scenarios="1"/>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375</v>
      </c>
      <c r="C1" s="226" t="s">
        <v>569</v>
      </c>
      <c r="E1" s="461"/>
      <c r="F1" s="462"/>
      <c r="G1" s="462"/>
      <c r="H1" s="463"/>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64"/>
      <c r="D5" s="464"/>
      <c r="E5" s="464"/>
      <c r="F5" s="464"/>
      <c r="G5" s="464"/>
      <c r="H5" s="464"/>
      <c r="I5" s="464"/>
      <c r="J5" s="464"/>
      <c r="K5" s="464"/>
      <c r="L5" s="464"/>
      <c r="M5" s="464"/>
      <c r="N5" s="464"/>
      <c r="O5" s="464"/>
      <c r="P5" s="454">
        <f>SUM(C5:O5)</f>
        <v>0</v>
      </c>
    </row>
    <row r="6" spans="2:16" x14ac:dyDescent="0.2">
      <c r="B6" s="2" t="s">
        <v>377</v>
      </c>
      <c r="C6" s="464"/>
      <c r="D6" s="464"/>
      <c r="E6" s="464"/>
      <c r="F6" s="464"/>
      <c r="G6" s="464"/>
      <c r="H6" s="464"/>
      <c r="I6" s="464"/>
      <c r="J6" s="464"/>
      <c r="K6" s="464"/>
      <c r="L6" s="464"/>
      <c r="M6" s="464"/>
      <c r="N6" s="464"/>
      <c r="O6" s="464"/>
      <c r="P6" s="454">
        <f t="shared" ref="P6:P8" si="0">SUM(C6:O6)</f>
        <v>0</v>
      </c>
    </row>
    <row r="7" spans="2:16" x14ac:dyDescent="0.2">
      <c r="B7" s="2" t="s">
        <v>378</v>
      </c>
      <c r="C7" s="464"/>
      <c r="D7" s="464"/>
      <c r="E7" s="464"/>
      <c r="F7" s="464"/>
      <c r="G7" s="464"/>
      <c r="H7" s="464"/>
      <c r="I7" s="464"/>
      <c r="J7" s="464"/>
      <c r="K7" s="464"/>
      <c r="L7" s="464"/>
      <c r="M7" s="464"/>
      <c r="N7" s="464"/>
      <c r="O7" s="464"/>
      <c r="P7" s="454">
        <f t="shared" si="0"/>
        <v>0</v>
      </c>
    </row>
    <row r="8" spans="2:16" x14ac:dyDescent="0.2">
      <c r="B8" s="2" t="s">
        <v>379</v>
      </c>
      <c r="C8" s="464"/>
      <c r="D8" s="464"/>
      <c r="E8" s="464"/>
      <c r="F8" s="464"/>
      <c r="G8" s="464"/>
      <c r="H8" s="464"/>
      <c r="I8" s="464"/>
      <c r="J8" s="464"/>
      <c r="K8" s="464"/>
      <c r="L8" s="464"/>
      <c r="M8" s="464"/>
      <c r="N8" s="464"/>
      <c r="O8" s="464"/>
      <c r="P8" s="454">
        <f t="shared" si="0"/>
        <v>0</v>
      </c>
    </row>
    <row r="9" spans="2:16" ht="15" x14ac:dyDescent="0.25">
      <c r="B9" s="12" t="s">
        <v>380</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126</v>
      </c>
    </row>
    <row r="13" spans="2:16" x14ac:dyDescent="0.2">
      <c r="B13" s="2" t="s">
        <v>382</v>
      </c>
      <c r="C13" s="465"/>
      <c r="D13" s="465"/>
      <c r="E13" s="465"/>
      <c r="F13" s="465"/>
      <c r="G13" s="465"/>
      <c r="H13" s="465"/>
      <c r="I13" s="465"/>
      <c r="J13" s="465"/>
      <c r="K13" s="465"/>
      <c r="L13" s="465"/>
      <c r="M13" s="465"/>
      <c r="N13" s="465"/>
      <c r="O13" s="465"/>
      <c r="P13" s="454">
        <f>SUM(C13:L13)</f>
        <v>0</v>
      </c>
    </row>
    <row r="14" spans="2:16" x14ac:dyDescent="0.2">
      <c r="B14" s="2" t="s">
        <v>383</v>
      </c>
      <c r="C14" s="465"/>
      <c r="D14" s="466"/>
      <c r="E14" s="466"/>
      <c r="F14" s="466"/>
      <c r="G14" s="466"/>
      <c r="H14" s="466"/>
      <c r="I14" s="466"/>
      <c r="J14" s="466"/>
      <c r="K14" s="466"/>
      <c r="L14" s="466"/>
      <c r="M14" s="466"/>
      <c r="N14" s="466"/>
      <c r="O14" s="466"/>
      <c r="P14" s="454">
        <f>SUM(C14:L14)</f>
        <v>0</v>
      </c>
    </row>
    <row r="15" spans="2:16" x14ac:dyDescent="0.2">
      <c r="B15" s="2" t="s">
        <v>384</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385</v>
      </c>
      <c r="C16" s="467"/>
      <c r="D16" s="467"/>
      <c r="E16" s="467"/>
      <c r="F16" s="467"/>
      <c r="G16" s="467"/>
      <c r="H16" s="467"/>
      <c r="I16" s="467"/>
      <c r="J16" s="467"/>
      <c r="K16" s="467"/>
      <c r="L16" s="467"/>
      <c r="M16" s="467"/>
      <c r="N16" s="467"/>
      <c r="O16" s="467"/>
      <c r="P16" s="454">
        <f>SUM(C16:L16)</f>
        <v>0</v>
      </c>
    </row>
    <row r="17" spans="2:17" x14ac:dyDescent="0.2">
      <c r="B17" s="2" t="s">
        <v>386</v>
      </c>
      <c r="C17" s="467"/>
      <c r="D17" s="467"/>
      <c r="E17" s="467"/>
      <c r="F17" s="467"/>
      <c r="G17" s="467"/>
      <c r="H17" s="467"/>
      <c r="I17" s="467"/>
      <c r="J17" s="467"/>
      <c r="K17" s="467"/>
      <c r="L17" s="467"/>
      <c r="M17" s="467"/>
      <c r="N17" s="467"/>
      <c r="O17" s="467"/>
      <c r="P17" s="454">
        <f>SUM(C17:L17)</f>
        <v>0</v>
      </c>
    </row>
    <row r="18" spans="2:17" ht="15" x14ac:dyDescent="0.25">
      <c r="B18" s="12" t="s">
        <v>380</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387</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126</v>
      </c>
      <c r="Q21" s="49" t="s">
        <v>388</v>
      </c>
    </row>
    <row r="22" spans="2:17" x14ac:dyDescent="0.2">
      <c r="B22" s="2" t="s">
        <v>389</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122</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390</v>
      </c>
      <c r="C24" s="467"/>
      <c r="D24" s="467"/>
      <c r="E24" s="467"/>
      <c r="F24" s="467"/>
      <c r="G24" s="467"/>
      <c r="H24" s="467"/>
      <c r="I24" s="467"/>
      <c r="J24" s="467"/>
      <c r="K24" s="467"/>
      <c r="L24" s="467"/>
      <c r="M24" s="467"/>
      <c r="N24" s="467"/>
      <c r="O24" s="467"/>
      <c r="P24" s="468">
        <f>SUM(C24:L24)</f>
        <v>0</v>
      </c>
      <c r="Q24" s="458">
        <f t="shared" si="7"/>
        <v>0</v>
      </c>
    </row>
    <row r="25" spans="2:17" x14ac:dyDescent="0.2">
      <c r="B25" s="2" t="s">
        <v>124</v>
      </c>
      <c r="C25" s="467"/>
      <c r="D25" s="467"/>
      <c r="E25" s="467"/>
      <c r="F25" s="467"/>
      <c r="G25" s="467"/>
      <c r="H25" s="467"/>
      <c r="I25" s="467"/>
      <c r="J25" s="467"/>
      <c r="K25" s="467"/>
      <c r="L25" s="467"/>
      <c r="M25" s="467"/>
      <c r="N25" s="467"/>
      <c r="O25" s="467"/>
      <c r="P25" s="468">
        <f>SUM(C25:L25)</f>
        <v>0</v>
      </c>
      <c r="Q25" s="458">
        <f t="shared" si="7"/>
        <v>0</v>
      </c>
    </row>
    <row r="26" spans="2:17" x14ac:dyDescent="0.2">
      <c r="B26" s="2" t="s">
        <v>391</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380</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126</v>
      </c>
    </row>
    <row r="31" spans="2:17" x14ac:dyDescent="0.2">
      <c r="B31" s="2" t="s">
        <v>338</v>
      </c>
      <c r="C31" s="464"/>
      <c r="D31" s="464"/>
      <c r="E31" s="464"/>
      <c r="F31" s="464"/>
      <c r="G31" s="464"/>
      <c r="H31" s="464"/>
      <c r="I31" s="464"/>
      <c r="J31" s="464"/>
      <c r="K31" s="464"/>
      <c r="L31" s="464"/>
      <c r="M31" s="464"/>
      <c r="N31" s="464"/>
      <c r="O31" s="464"/>
      <c r="P31" s="454">
        <f>SUM(C31:O31)</f>
        <v>0</v>
      </c>
    </row>
    <row r="32" spans="2:17" x14ac:dyDescent="0.2">
      <c r="B32" s="2" t="s">
        <v>145</v>
      </c>
      <c r="C32" s="464"/>
      <c r="D32" s="464"/>
      <c r="E32" s="464"/>
      <c r="F32" s="464"/>
      <c r="G32" s="464"/>
      <c r="H32" s="464"/>
      <c r="I32" s="464"/>
      <c r="J32" s="464"/>
      <c r="K32" s="464"/>
      <c r="L32" s="464"/>
      <c r="M32" s="464"/>
      <c r="N32" s="464"/>
      <c r="O32" s="464"/>
      <c r="P32" s="454">
        <f>SUM(C32:L32)</f>
        <v>0</v>
      </c>
    </row>
    <row r="33" spans="2:16" x14ac:dyDescent="0.2">
      <c r="B33" s="2" t="s">
        <v>393</v>
      </c>
      <c r="C33" s="464"/>
      <c r="D33" s="464"/>
      <c r="E33" s="464"/>
      <c r="F33" s="464"/>
      <c r="G33" s="464"/>
      <c r="H33" s="464"/>
      <c r="I33" s="464"/>
      <c r="J33" s="464"/>
      <c r="K33" s="464"/>
      <c r="L33" s="464"/>
      <c r="M33" s="464"/>
      <c r="N33" s="464"/>
      <c r="O33" s="464"/>
      <c r="P33" s="454">
        <f>SUM(C33:O33)</f>
        <v>0</v>
      </c>
    </row>
    <row r="34" spans="2:16" x14ac:dyDescent="0.2">
      <c r="B34" s="2" t="s">
        <v>394</v>
      </c>
      <c r="C34" s="464"/>
      <c r="D34" s="464"/>
      <c r="E34" s="464"/>
      <c r="F34" s="464"/>
      <c r="G34" s="464"/>
      <c r="H34" s="464"/>
      <c r="I34" s="464"/>
      <c r="J34" s="464"/>
      <c r="K34" s="464"/>
      <c r="L34" s="464"/>
      <c r="M34" s="464"/>
      <c r="N34" s="464"/>
      <c r="O34" s="464"/>
      <c r="P34" s="454">
        <f>SUM(C34:L34)</f>
        <v>0</v>
      </c>
    </row>
    <row r="35" spans="2:16" x14ac:dyDescent="0.2">
      <c r="B35" s="2" t="s">
        <v>395</v>
      </c>
      <c r="C35" s="464"/>
      <c r="D35" s="464"/>
      <c r="E35" s="464"/>
      <c r="F35" s="464"/>
      <c r="G35" s="464"/>
      <c r="H35" s="464"/>
      <c r="I35" s="464"/>
      <c r="J35" s="464"/>
      <c r="K35" s="464"/>
      <c r="L35" s="464"/>
      <c r="M35" s="464"/>
      <c r="N35" s="464"/>
      <c r="O35" s="464"/>
      <c r="P35" s="454">
        <f>SUM(C35:L35)</f>
        <v>0</v>
      </c>
    </row>
    <row r="36" spans="2:16" x14ac:dyDescent="0.2">
      <c r="B36" s="2" t="s">
        <v>396</v>
      </c>
      <c r="C36" s="464"/>
      <c r="D36" s="464"/>
      <c r="E36" s="464"/>
      <c r="F36" s="464"/>
      <c r="G36" s="464"/>
      <c r="H36" s="464"/>
      <c r="I36" s="464"/>
      <c r="J36" s="464"/>
      <c r="K36" s="464"/>
      <c r="L36" s="464"/>
      <c r="M36" s="464"/>
      <c r="N36" s="464"/>
      <c r="O36" s="464"/>
      <c r="P36" s="454">
        <f>SUM(C36:L36)</f>
        <v>0</v>
      </c>
    </row>
    <row r="37" spans="2:16" x14ac:dyDescent="0.2">
      <c r="B37" s="2" t="s">
        <v>343</v>
      </c>
      <c r="C37" s="464"/>
      <c r="D37" s="464"/>
      <c r="E37" s="464"/>
      <c r="F37" s="464"/>
      <c r="G37" s="464"/>
      <c r="H37" s="464"/>
      <c r="I37" s="464"/>
      <c r="J37" s="464"/>
      <c r="K37" s="464"/>
      <c r="L37" s="464"/>
      <c r="M37" s="464"/>
      <c r="N37" s="464"/>
      <c r="O37" s="464"/>
      <c r="P37" s="454">
        <f>SUM(C37:L37)</f>
        <v>0</v>
      </c>
    </row>
    <row r="38" spans="2:16" ht="15" x14ac:dyDescent="0.25">
      <c r="B38" s="12" t="s">
        <v>397</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377</v>
      </c>
      <c r="C39" s="467"/>
      <c r="D39" s="467"/>
      <c r="E39" s="467"/>
      <c r="F39" s="467"/>
      <c r="G39" s="467"/>
      <c r="H39" s="467"/>
      <c r="I39" s="467"/>
      <c r="J39" s="467"/>
      <c r="K39" s="467"/>
      <c r="L39" s="467"/>
      <c r="M39" s="467"/>
      <c r="N39" s="467"/>
      <c r="O39" s="467"/>
      <c r="P39" s="454">
        <f>SUM(C39:L39)</f>
        <v>0</v>
      </c>
    </row>
    <row r="40" spans="2:16" x14ac:dyDescent="0.2">
      <c r="B40" t="s">
        <v>378</v>
      </c>
      <c r="C40" s="467"/>
      <c r="D40" s="467"/>
      <c r="E40" s="467"/>
      <c r="F40" s="467"/>
      <c r="G40" s="467"/>
      <c r="H40" s="467"/>
      <c r="I40" s="467"/>
      <c r="J40" s="467"/>
      <c r="K40" s="467"/>
      <c r="L40" s="467"/>
      <c r="M40" s="467"/>
      <c r="N40" s="467"/>
      <c r="O40" s="467"/>
      <c r="P40" s="454">
        <f>SUM(C40:L40)</f>
        <v>0</v>
      </c>
    </row>
    <row r="41" spans="2:16" x14ac:dyDescent="0.2">
      <c r="B41" t="s">
        <v>379</v>
      </c>
      <c r="C41" s="467"/>
      <c r="D41" s="467"/>
      <c r="E41" s="467"/>
      <c r="F41" s="467"/>
      <c r="G41" s="467"/>
      <c r="H41" s="467"/>
      <c r="I41" s="467"/>
      <c r="J41" s="467"/>
      <c r="K41" s="467"/>
      <c r="L41" s="467"/>
      <c r="M41" s="467"/>
      <c r="N41" s="467"/>
      <c r="O41" s="467"/>
      <c r="P41" s="454">
        <f>SUM(C41:L41)</f>
        <v>0</v>
      </c>
    </row>
    <row r="42" spans="2:16" ht="15" x14ac:dyDescent="0.25">
      <c r="B42" s="12" t="s">
        <v>125</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y9iY8s5epYoUMk6tBg/UogGJeD7ZfmhZDS87ur4GUK6oJtlaKLYEzKjLIotLZnIe+WDyDlhqllM2l9+bJ70nsw==" saltValue="B6mQw+LXVsl4vyA0n2GCYw==" spinCount="100000" sheet="1" objects="1" scenarios="1"/>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375</v>
      </c>
      <c r="C1" s="226" t="s">
        <v>569</v>
      </c>
      <c r="E1" s="461"/>
      <c r="F1" s="462"/>
      <c r="G1" s="462"/>
      <c r="H1" s="463"/>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64"/>
      <c r="D5" s="464"/>
      <c r="E5" s="464"/>
      <c r="F5" s="464"/>
      <c r="G5" s="464"/>
      <c r="H5" s="464"/>
      <c r="I5" s="464"/>
      <c r="J5" s="464"/>
      <c r="K5" s="464"/>
      <c r="L5" s="464"/>
      <c r="M5" s="464"/>
      <c r="N5" s="464"/>
      <c r="O5" s="464"/>
      <c r="P5" s="454">
        <f>SUM(C5:O5)</f>
        <v>0</v>
      </c>
    </row>
    <row r="6" spans="2:16" x14ac:dyDescent="0.2">
      <c r="B6" s="2" t="s">
        <v>377</v>
      </c>
      <c r="C6" s="464"/>
      <c r="D6" s="464"/>
      <c r="E6" s="464"/>
      <c r="F6" s="464"/>
      <c r="G6" s="464"/>
      <c r="H6" s="464"/>
      <c r="I6" s="464"/>
      <c r="J6" s="464"/>
      <c r="K6" s="464"/>
      <c r="L6" s="464"/>
      <c r="M6" s="464"/>
      <c r="N6" s="464"/>
      <c r="O6" s="464"/>
      <c r="P6" s="454">
        <f t="shared" ref="P6:P8" si="0">SUM(C6:O6)</f>
        <v>0</v>
      </c>
    </row>
    <row r="7" spans="2:16" x14ac:dyDescent="0.2">
      <c r="B7" s="2" t="s">
        <v>378</v>
      </c>
      <c r="C7" s="464"/>
      <c r="D7" s="464"/>
      <c r="E7" s="464"/>
      <c r="F7" s="464"/>
      <c r="G7" s="464"/>
      <c r="H7" s="464"/>
      <c r="I7" s="464"/>
      <c r="J7" s="464"/>
      <c r="K7" s="464"/>
      <c r="L7" s="464"/>
      <c r="M7" s="464"/>
      <c r="N7" s="464"/>
      <c r="O7" s="464"/>
      <c r="P7" s="454">
        <f t="shared" si="0"/>
        <v>0</v>
      </c>
    </row>
    <row r="8" spans="2:16" x14ac:dyDescent="0.2">
      <c r="B8" s="2" t="s">
        <v>379</v>
      </c>
      <c r="C8" s="464"/>
      <c r="D8" s="464"/>
      <c r="E8" s="464"/>
      <c r="F8" s="464"/>
      <c r="G8" s="464"/>
      <c r="H8" s="464"/>
      <c r="I8" s="464"/>
      <c r="J8" s="464"/>
      <c r="K8" s="464"/>
      <c r="L8" s="464"/>
      <c r="M8" s="464"/>
      <c r="N8" s="464"/>
      <c r="O8" s="464"/>
      <c r="P8" s="454">
        <f t="shared" si="0"/>
        <v>0</v>
      </c>
    </row>
    <row r="9" spans="2:16" ht="15" x14ac:dyDescent="0.25">
      <c r="B9" s="12" t="s">
        <v>380</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126</v>
      </c>
    </row>
    <row r="13" spans="2:16" x14ac:dyDescent="0.2">
      <c r="B13" s="2" t="s">
        <v>382</v>
      </c>
      <c r="C13" s="465"/>
      <c r="D13" s="465"/>
      <c r="E13" s="465"/>
      <c r="F13" s="465"/>
      <c r="G13" s="465"/>
      <c r="H13" s="465"/>
      <c r="I13" s="465"/>
      <c r="J13" s="465"/>
      <c r="K13" s="465"/>
      <c r="L13" s="465"/>
      <c r="M13" s="465"/>
      <c r="N13" s="465"/>
      <c r="O13" s="465"/>
      <c r="P13" s="454">
        <f>SUM(C13:L13)</f>
        <v>0</v>
      </c>
    </row>
    <row r="14" spans="2:16" x14ac:dyDescent="0.2">
      <c r="B14" s="2" t="s">
        <v>383</v>
      </c>
      <c r="C14" s="465"/>
      <c r="D14" s="466"/>
      <c r="E14" s="466"/>
      <c r="F14" s="466"/>
      <c r="G14" s="466"/>
      <c r="H14" s="466"/>
      <c r="I14" s="466"/>
      <c r="J14" s="466"/>
      <c r="K14" s="466"/>
      <c r="L14" s="466"/>
      <c r="M14" s="466"/>
      <c r="N14" s="466"/>
      <c r="O14" s="466"/>
      <c r="P14" s="454">
        <f>SUM(C14:L14)</f>
        <v>0</v>
      </c>
    </row>
    <row r="15" spans="2:16" x14ac:dyDescent="0.2">
      <c r="B15" s="2" t="s">
        <v>384</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385</v>
      </c>
      <c r="C16" s="467"/>
      <c r="D16" s="467"/>
      <c r="E16" s="467"/>
      <c r="F16" s="467"/>
      <c r="G16" s="467"/>
      <c r="H16" s="467"/>
      <c r="I16" s="467"/>
      <c r="J16" s="467"/>
      <c r="K16" s="467"/>
      <c r="L16" s="467"/>
      <c r="M16" s="467"/>
      <c r="N16" s="467"/>
      <c r="O16" s="467"/>
      <c r="P16" s="454">
        <f>SUM(C16:L16)</f>
        <v>0</v>
      </c>
    </row>
    <row r="17" spans="2:17" x14ac:dyDescent="0.2">
      <c r="B17" s="2" t="s">
        <v>386</v>
      </c>
      <c r="C17" s="467"/>
      <c r="D17" s="467"/>
      <c r="E17" s="467"/>
      <c r="F17" s="467"/>
      <c r="G17" s="467"/>
      <c r="H17" s="467"/>
      <c r="I17" s="467"/>
      <c r="J17" s="467"/>
      <c r="K17" s="467"/>
      <c r="L17" s="467"/>
      <c r="M17" s="467"/>
      <c r="N17" s="467"/>
      <c r="O17" s="467"/>
      <c r="P17" s="454">
        <f>SUM(C17:L17)</f>
        <v>0</v>
      </c>
    </row>
    <row r="18" spans="2:17" ht="15" x14ac:dyDescent="0.25">
      <c r="B18" s="12" t="s">
        <v>380</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387</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126</v>
      </c>
      <c r="Q21" s="49" t="s">
        <v>388</v>
      </c>
    </row>
    <row r="22" spans="2:17" x14ac:dyDescent="0.2">
      <c r="B22" s="2" t="s">
        <v>389</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122</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390</v>
      </c>
      <c r="C24" s="467"/>
      <c r="D24" s="467"/>
      <c r="E24" s="467"/>
      <c r="F24" s="467"/>
      <c r="G24" s="467"/>
      <c r="H24" s="467"/>
      <c r="I24" s="467"/>
      <c r="J24" s="467"/>
      <c r="K24" s="467"/>
      <c r="L24" s="467"/>
      <c r="M24" s="467"/>
      <c r="N24" s="467"/>
      <c r="O24" s="467"/>
      <c r="P24" s="468">
        <f>SUM(C24:L24)</f>
        <v>0</v>
      </c>
      <c r="Q24" s="458">
        <f t="shared" si="7"/>
        <v>0</v>
      </c>
    </row>
    <row r="25" spans="2:17" x14ac:dyDescent="0.2">
      <c r="B25" s="2" t="s">
        <v>124</v>
      </c>
      <c r="C25" s="467"/>
      <c r="D25" s="467"/>
      <c r="E25" s="467"/>
      <c r="F25" s="467"/>
      <c r="G25" s="467"/>
      <c r="H25" s="467"/>
      <c r="I25" s="467"/>
      <c r="J25" s="467"/>
      <c r="K25" s="467"/>
      <c r="L25" s="467"/>
      <c r="M25" s="467"/>
      <c r="N25" s="467"/>
      <c r="O25" s="467"/>
      <c r="P25" s="468">
        <f>SUM(C25:L25)</f>
        <v>0</v>
      </c>
      <c r="Q25" s="458">
        <f t="shared" si="7"/>
        <v>0</v>
      </c>
    </row>
    <row r="26" spans="2:17" x14ac:dyDescent="0.2">
      <c r="B26" s="2" t="s">
        <v>391</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380</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126</v>
      </c>
    </row>
    <row r="31" spans="2:17" x14ac:dyDescent="0.2">
      <c r="B31" s="2" t="s">
        <v>338</v>
      </c>
      <c r="C31" s="464"/>
      <c r="D31" s="464"/>
      <c r="E31" s="464"/>
      <c r="F31" s="464"/>
      <c r="G31" s="464"/>
      <c r="H31" s="464"/>
      <c r="I31" s="464"/>
      <c r="J31" s="464"/>
      <c r="K31" s="464"/>
      <c r="L31" s="464"/>
      <c r="M31" s="464"/>
      <c r="N31" s="464"/>
      <c r="O31" s="464"/>
      <c r="P31" s="454">
        <f>SUM(C31:O31)</f>
        <v>0</v>
      </c>
    </row>
    <row r="32" spans="2:17" x14ac:dyDescent="0.2">
      <c r="B32" s="2" t="s">
        <v>145</v>
      </c>
      <c r="C32" s="464"/>
      <c r="D32" s="464"/>
      <c r="E32" s="464"/>
      <c r="F32" s="464"/>
      <c r="G32" s="464"/>
      <c r="H32" s="464"/>
      <c r="I32" s="464"/>
      <c r="J32" s="464"/>
      <c r="K32" s="464"/>
      <c r="L32" s="464"/>
      <c r="M32" s="464"/>
      <c r="N32" s="464"/>
      <c r="O32" s="464"/>
      <c r="P32" s="454">
        <f>SUM(C32:L32)</f>
        <v>0</v>
      </c>
    </row>
    <row r="33" spans="2:16" x14ac:dyDescent="0.2">
      <c r="B33" s="2" t="s">
        <v>393</v>
      </c>
      <c r="C33" s="464"/>
      <c r="D33" s="464"/>
      <c r="E33" s="464"/>
      <c r="F33" s="464"/>
      <c r="G33" s="464"/>
      <c r="H33" s="464"/>
      <c r="I33" s="464"/>
      <c r="J33" s="464"/>
      <c r="K33" s="464"/>
      <c r="L33" s="464"/>
      <c r="M33" s="464"/>
      <c r="N33" s="464"/>
      <c r="O33" s="464"/>
      <c r="P33" s="454">
        <f>SUM(C33:O33)</f>
        <v>0</v>
      </c>
    </row>
    <row r="34" spans="2:16" x14ac:dyDescent="0.2">
      <c r="B34" s="2" t="s">
        <v>394</v>
      </c>
      <c r="C34" s="464"/>
      <c r="D34" s="464"/>
      <c r="E34" s="464"/>
      <c r="F34" s="464"/>
      <c r="G34" s="464"/>
      <c r="H34" s="464"/>
      <c r="I34" s="464"/>
      <c r="J34" s="464"/>
      <c r="K34" s="464"/>
      <c r="L34" s="464"/>
      <c r="M34" s="464"/>
      <c r="N34" s="464"/>
      <c r="O34" s="464"/>
      <c r="P34" s="454">
        <f>SUM(C34:L34)</f>
        <v>0</v>
      </c>
    </row>
    <row r="35" spans="2:16" x14ac:dyDescent="0.2">
      <c r="B35" s="2" t="s">
        <v>395</v>
      </c>
      <c r="C35" s="464"/>
      <c r="D35" s="464"/>
      <c r="E35" s="464"/>
      <c r="F35" s="464"/>
      <c r="G35" s="464"/>
      <c r="H35" s="464"/>
      <c r="I35" s="464"/>
      <c r="J35" s="464"/>
      <c r="K35" s="464"/>
      <c r="L35" s="464"/>
      <c r="M35" s="464"/>
      <c r="N35" s="464"/>
      <c r="O35" s="464"/>
      <c r="P35" s="454">
        <f>SUM(C35:L35)</f>
        <v>0</v>
      </c>
    </row>
    <row r="36" spans="2:16" x14ac:dyDescent="0.2">
      <c r="B36" s="2" t="s">
        <v>396</v>
      </c>
      <c r="C36" s="464"/>
      <c r="D36" s="464"/>
      <c r="E36" s="464"/>
      <c r="F36" s="464"/>
      <c r="G36" s="464"/>
      <c r="H36" s="464"/>
      <c r="I36" s="464"/>
      <c r="J36" s="464"/>
      <c r="K36" s="464"/>
      <c r="L36" s="464"/>
      <c r="M36" s="464"/>
      <c r="N36" s="464"/>
      <c r="O36" s="464"/>
      <c r="P36" s="454">
        <f>SUM(C36:L36)</f>
        <v>0</v>
      </c>
    </row>
    <row r="37" spans="2:16" x14ac:dyDescent="0.2">
      <c r="B37" s="2" t="s">
        <v>343</v>
      </c>
      <c r="C37" s="464"/>
      <c r="D37" s="464"/>
      <c r="E37" s="464"/>
      <c r="F37" s="464"/>
      <c r="G37" s="464"/>
      <c r="H37" s="464"/>
      <c r="I37" s="464"/>
      <c r="J37" s="464"/>
      <c r="K37" s="464"/>
      <c r="L37" s="464"/>
      <c r="M37" s="464"/>
      <c r="N37" s="464"/>
      <c r="O37" s="464"/>
      <c r="P37" s="454">
        <f>SUM(C37:L37)</f>
        <v>0</v>
      </c>
    </row>
    <row r="38" spans="2:16" ht="15" x14ac:dyDescent="0.25">
      <c r="B38" s="12" t="s">
        <v>397</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377</v>
      </c>
      <c r="C39" s="467"/>
      <c r="D39" s="467"/>
      <c r="E39" s="467"/>
      <c r="F39" s="467"/>
      <c r="G39" s="467"/>
      <c r="H39" s="467"/>
      <c r="I39" s="467"/>
      <c r="J39" s="467"/>
      <c r="K39" s="467"/>
      <c r="L39" s="467"/>
      <c r="M39" s="467"/>
      <c r="N39" s="467"/>
      <c r="O39" s="467"/>
      <c r="P39" s="454">
        <f>SUM(C39:L39)</f>
        <v>0</v>
      </c>
    </row>
    <row r="40" spans="2:16" x14ac:dyDescent="0.2">
      <c r="B40" t="s">
        <v>378</v>
      </c>
      <c r="C40" s="467"/>
      <c r="D40" s="467"/>
      <c r="E40" s="467"/>
      <c r="F40" s="467"/>
      <c r="G40" s="467"/>
      <c r="H40" s="467"/>
      <c r="I40" s="467"/>
      <c r="J40" s="467"/>
      <c r="K40" s="467"/>
      <c r="L40" s="467"/>
      <c r="M40" s="467"/>
      <c r="N40" s="467"/>
      <c r="O40" s="467"/>
      <c r="P40" s="454">
        <f>SUM(C40:L40)</f>
        <v>0</v>
      </c>
    </row>
    <row r="41" spans="2:16" x14ac:dyDescent="0.2">
      <c r="B41" t="s">
        <v>379</v>
      </c>
      <c r="C41" s="467"/>
      <c r="D41" s="467"/>
      <c r="E41" s="467"/>
      <c r="F41" s="467"/>
      <c r="G41" s="467"/>
      <c r="H41" s="467"/>
      <c r="I41" s="467"/>
      <c r="J41" s="467"/>
      <c r="K41" s="467"/>
      <c r="L41" s="467"/>
      <c r="M41" s="467"/>
      <c r="N41" s="467"/>
      <c r="O41" s="467"/>
      <c r="P41" s="454">
        <f>SUM(C41:L41)</f>
        <v>0</v>
      </c>
    </row>
    <row r="42" spans="2:16" ht="15" x14ac:dyDescent="0.25">
      <c r="B42" s="12" t="s">
        <v>125</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OBW7GqLoKC0j6KdcmO4q73KD96XOPqLfI82x/haL0eIk5DL9Wc58e9RNmw5DP3X8SZmeSQpRIHih6vwmwgik7A==" saltValue="JVYlwfWZt0MjIOPja/fszw==" spinCount="100000" sheet="1" objects="1" scenarios="1"/>
  <pageMargins left="0.7" right="0.7" top="0.75" bottom="0.75" header="0.3" footer="0.3"/>
  <legacy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9">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375</v>
      </c>
      <c r="C1" s="226" t="s">
        <v>569</v>
      </c>
      <c r="E1" s="461"/>
      <c r="F1" s="462"/>
      <c r="G1" s="462"/>
      <c r="H1" s="463"/>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64"/>
      <c r="D5" s="464"/>
      <c r="E5" s="464"/>
      <c r="F5" s="464"/>
      <c r="G5" s="464"/>
      <c r="H5" s="464"/>
      <c r="I5" s="464"/>
      <c r="J5" s="464"/>
      <c r="K5" s="464"/>
      <c r="L5" s="464"/>
      <c r="M5" s="464"/>
      <c r="N5" s="464"/>
      <c r="O5" s="464"/>
      <c r="P5" s="454">
        <f>SUM(C5:O5)</f>
        <v>0</v>
      </c>
    </row>
    <row r="6" spans="2:16" x14ac:dyDescent="0.2">
      <c r="B6" s="2" t="s">
        <v>377</v>
      </c>
      <c r="C6" s="464"/>
      <c r="D6" s="464"/>
      <c r="E6" s="464"/>
      <c r="F6" s="464"/>
      <c r="G6" s="464"/>
      <c r="H6" s="464"/>
      <c r="I6" s="464"/>
      <c r="J6" s="464"/>
      <c r="K6" s="464"/>
      <c r="L6" s="464"/>
      <c r="M6" s="464"/>
      <c r="N6" s="464"/>
      <c r="O6" s="464"/>
      <c r="P6" s="454">
        <f t="shared" ref="P6:P8" si="0">SUM(C6:O6)</f>
        <v>0</v>
      </c>
    </row>
    <row r="7" spans="2:16" x14ac:dyDescent="0.2">
      <c r="B7" s="2" t="s">
        <v>378</v>
      </c>
      <c r="C7" s="464"/>
      <c r="D7" s="464"/>
      <c r="E7" s="464"/>
      <c r="F7" s="464"/>
      <c r="G7" s="464"/>
      <c r="H7" s="464"/>
      <c r="I7" s="464"/>
      <c r="J7" s="464"/>
      <c r="K7" s="464"/>
      <c r="L7" s="464"/>
      <c r="M7" s="464"/>
      <c r="N7" s="464"/>
      <c r="O7" s="464"/>
      <c r="P7" s="454">
        <f t="shared" si="0"/>
        <v>0</v>
      </c>
    </row>
    <row r="8" spans="2:16" x14ac:dyDescent="0.2">
      <c r="B8" s="2" t="s">
        <v>379</v>
      </c>
      <c r="C8" s="464"/>
      <c r="D8" s="464"/>
      <c r="E8" s="464"/>
      <c r="F8" s="464"/>
      <c r="G8" s="464"/>
      <c r="H8" s="464"/>
      <c r="I8" s="464"/>
      <c r="J8" s="464"/>
      <c r="K8" s="464"/>
      <c r="L8" s="464"/>
      <c r="M8" s="464"/>
      <c r="N8" s="464"/>
      <c r="O8" s="464"/>
      <c r="P8" s="454">
        <f t="shared" si="0"/>
        <v>0</v>
      </c>
    </row>
    <row r="9" spans="2:16" ht="15" x14ac:dyDescent="0.25">
      <c r="B9" s="12" t="s">
        <v>380</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126</v>
      </c>
    </row>
    <row r="13" spans="2:16" x14ac:dyDescent="0.2">
      <c r="B13" s="2" t="s">
        <v>382</v>
      </c>
      <c r="C13" s="465"/>
      <c r="D13" s="465"/>
      <c r="E13" s="465"/>
      <c r="F13" s="465"/>
      <c r="G13" s="465"/>
      <c r="H13" s="465"/>
      <c r="I13" s="465"/>
      <c r="J13" s="465"/>
      <c r="K13" s="465"/>
      <c r="L13" s="465"/>
      <c r="M13" s="465"/>
      <c r="N13" s="465"/>
      <c r="O13" s="465"/>
      <c r="P13" s="454">
        <f>SUM(C13:L13)</f>
        <v>0</v>
      </c>
    </row>
    <row r="14" spans="2:16" x14ac:dyDescent="0.2">
      <c r="B14" s="2" t="s">
        <v>383</v>
      </c>
      <c r="C14" s="465"/>
      <c r="D14" s="466"/>
      <c r="E14" s="466"/>
      <c r="F14" s="466"/>
      <c r="G14" s="466"/>
      <c r="H14" s="466"/>
      <c r="I14" s="466"/>
      <c r="J14" s="466"/>
      <c r="K14" s="466"/>
      <c r="L14" s="466"/>
      <c r="M14" s="466"/>
      <c r="N14" s="466"/>
      <c r="O14" s="466"/>
      <c r="P14" s="454">
        <f>SUM(C14:L14)</f>
        <v>0</v>
      </c>
    </row>
    <row r="15" spans="2:16" x14ac:dyDescent="0.2">
      <c r="B15" s="2" t="s">
        <v>384</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385</v>
      </c>
      <c r="C16" s="467"/>
      <c r="D16" s="467"/>
      <c r="E16" s="467"/>
      <c r="F16" s="467"/>
      <c r="G16" s="467"/>
      <c r="H16" s="467"/>
      <c r="I16" s="467"/>
      <c r="J16" s="467"/>
      <c r="K16" s="467"/>
      <c r="L16" s="467"/>
      <c r="M16" s="467"/>
      <c r="N16" s="467"/>
      <c r="O16" s="467"/>
      <c r="P16" s="454">
        <f>SUM(C16:L16)</f>
        <v>0</v>
      </c>
    </row>
    <row r="17" spans="2:17" x14ac:dyDescent="0.2">
      <c r="B17" s="2" t="s">
        <v>386</v>
      </c>
      <c r="C17" s="467"/>
      <c r="D17" s="467"/>
      <c r="E17" s="467"/>
      <c r="F17" s="467"/>
      <c r="G17" s="467"/>
      <c r="H17" s="467"/>
      <c r="I17" s="467"/>
      <c r="J17" s="467"/>
      <c r="K17" s="467"/>
      <c r="L17" s="467"/>
      <c r="M17" s="467"/>
      <c r="N17" s="467"/>
      <c r="O17" s="467"/>
      <c r="P17" s="454">
        <f>SUM(C17:L17)</f>
        <v>0</v>
      </c>
    </row>
    <row r="18" spans="2:17" ht="15" x14ac:dyDescent="0.25">
      <c r="B18" s="12" t="s">
        <v>380</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387</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126</v>
      </c>
      <c r="Q21" s="49" t="s">
        <v>388</v>
      </c>
    </row>
    <row r="22" spans="2:17" x14ac:dyDescent="0.2">
      <c r="B22" s="2" t="s">
        <v>389</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122</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390</v>
      </c>
      <c r="C24" s="467"/>
      <c r="D24" s="467"/>
      <c r="E24" s="467"/>
      <c r="F24" s="467"/>
      <c r="G24" s="467"/>
      <c r="H24" s="467"/>
      <c r="I24" s="467"/>
      <c r="J24" s="467"/>
      <c r="K24" s="467"/>
      <c r="L24" s="467"/>
      <c r="M24" s="467"/>
      <c r="N24" s="467"/>
      <c r="O24" s="467"/>
      <c r="P24" s="468">
        <f>SUM(C24:L24)</f>
        <v>0</v>
      </c>
      <c r="Q24" s="458">
        <f t="shared" si="7"/>
        <v>0</v>
      </c>
    </row>
    <row r="25" spans="2:17" x14ac:dyDescent="0.2">
      <c r="B25" s="2" t="s">
        <v>124</v>
      </c>
      <c r="C25" s="467"/>
      <c r="D25" s="467"/>
      <c r="E25" s="467"/>
      <c r="F25" s="467"/>
      <c r="G25" s="467"/>
      <c r="H25" s="467"/>
      <c r="I25" s="467"/>
      <c r="J25" s="467"/>
      <c r="K25" s="467"/>
      <c r="L25" s="467"/>
      <c r="M25" s="467"/>
      <c r="N25" s="467"/>
      <c r="O25" s="467"/>
      <c r="P25" s="468">
        <f>SUM(C25:L25)</f>
        <v>0</v>
      </c>
      <c r="Q25" s="458">
        <f t="shared" si="7"/>
        <v>0</v>
      </c>
    </row>
    <row r="26" spans="2:17" x14ac:dyDescent="0.2">
      <c r="B26" s="2" t="s">
        <v>391</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380</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126</v>
      </c>
    </row>
    <row r="31" spans="2:17" x14ac:dyDescent="0.2">
      <c r="B31" s="2" t="s">
        <v>338</v>
      </c>
      <c r="C31" s="464"/>
      <c r="D31" s="464"/>
      <c r="E31" s="464"/>
      <c r="F31" s="464"/>
      <c r="G31" s="464"/>
      <c r="H31" s="464"/>
      <c r="I31" s="464"/>
      <c r="J31" s="464"/>
      <c r="K31" s="464"/>
      <c r="L31" s="464"/>
      <c r="M31" s="464"/>
      <c r="N31" s="464"/>
      <c r="O31" s="464"/>
      <c r="P31" s="454">
        <f>SUM(C31:O31)</f>
        <v>0</v>
      </c>
    </row>
    <row r="32" spans="2:17" x14ac:dyDescent="0.2">
      <c r="B32" s="2" t="s">
        <v>145</v>
      </c>
      <c r="C32" s="464"/>
      <c r="D32" s="464"/>
      <c r="E32" s="464"/>
      <c r="F32" s="464"/>
      <c r="G32" s="464"/>
      <c r="H32" s="464"/>
      <c r="I32" s="464"/>
      <c r="J32" s="464"/>
      <c r="K32" s="464"/>
      <c r="L32" s="464"/>
      <c r="M32" s="464"/>
      <c r="N32" s="464"/>
      <c r="O32" s="464"/>
      <c r="P32" s="454">
        <f>SUM(C32:L32)</f>
        <v>0</v>
      </c>
    </row>
    <row r="33" spans="2:16" x14ac:dyDescent="0.2">
      <c r="B33" s="2" t="s">
        <v>393</v>
      </c>
      <c r="C33" s="464"/>
      <c r="D33" s="464"/>
      <c r="E33" s="464"/>
      <c r="F33" s="464"/>
      <c r="G33" s="464"/>
      <c r="H33" s="464"/>
      <c r="I33" s="464"/>
      <c r="J33" s="464"/>
      <c r="K33" s="464"/>
      <c r="L33" s="464"/>
      <c r="M33" s="464"/>
      <c r="N33" s="464"/>
      <c r="O33" s="464"/>
      <c r="P33" s="454">
        <f>SUM(C33:O33)</f>
        <v>0</v>
      </c>
    </row>
    <row r="34" spans="2:16" x14ac:dyDescent="0.2">
      <c r="B34" s="2" t="s">
        <v>394</v>
      </c>
      <c r="C34" s="464"/>
      <c r="D34" s="464"/>
      <c r="E34" s="464"/>
      <c r="F34" s="464"/>
      <c r="G34" s="464"/>
      <c r="H34" s="464"/>
      <c r="I34" s="464"/>
      <c r="J34" s="464"/>
      <c r="K34" s="464"/>
      <c r="L34" s="464"/>
      <c r="M34" s="464"/>
      <c r="N34" s="464"/>
      <c r="O34" s="464"/>
      <c r="P34" s="454">
        <f>SUM(C34:L34)</f>
        <v>0</v>
      </c>
    </row>
    <row r="35" spans="2:16" x14ac:dyDescent="0.2">
      <c r="B35" s="2" t="s">
        <v>395</v>
      </c>
      <c r="C35" s="464"/>
      <c r="D35" s="464"/>
      <c r="E35" s="464"/>
      <c r="F35" s="464"/>
      <c r="G35" s="464"/>
      <c r="H35" s="464"/>
      <c r="I35" s="464"/>
      <c r="J35" s="464"/>
      <c r="K35" s="464"/>
      <c r="L35" s="464"/>
      <c r="M35" s="464"/>
      <c r="N35" s="464"/>
      <c r="O35" s="464"/>
      <c r="P35" s="454">
        <f>SUM(C35:L35)</f>
        <v>0</v>
      </c>
    </row>
    <row r="36" spans="2:16" x14ac:dyDescent="0.2">
      <c r="B36" s="2" t="s">
        <v>396</v>
      </c>
      <c r="C36" s="464"/>
      <c r="D36" s="464"/>
      <c r="E36" s="464"/>
      <c r="F36" s="464"/>
      <c r="G36" s="464"/>
      <c r="H36" s="464"/>
      <c r="I36" s="464"/>
      <c r="J36" s="464"/>
      <c r="K36" s="464"/>
      <c r="L36" s="464"/>
      <c r="M36" s="464"/>
      <c r="N36" s="464"/>
      <c r="O36" s="464"/>
      <c r="P36" s="454">
        <f>SUM(C36:L36)</f>
        <v>0</v>
      </c>
    </row>
    <row r="37" spans="2:16" x14ac:dyDescent="0.2">
      <c r="B37" s="2" t="s">
        <v>343</v>
      </c>
      <c r="C37" s="464"/>
      <c r="D37" s="464"/>
      <c r="E37" s="464"/>
      <c r="F37" s="464"/>
      <c r="G37" s="464"/>
      <c r="H37" s="464"/>
      <c r="I37" s="464"/>
      <c r="J37" s="464"/>
      <c r="K37" s="464"/>
      <c r="L37" s="464"/>
      <c r="M37" s="464"/>
      <c r="N37" s="464"/>
      <c r="O37" s="464"/>
      <c r="P37" s="454">
        <f>SUM(C37:L37)</f>
        <v>0</v>
      </c>
    </row>
    <row r="38" spans="2:16" ht="15" x14ac:dyDescent="0.25">
      <c r="B38" s="12" t="s">
        <v>397</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377</v>
      </c>
      <c r="C39" s="467"/>
      <c r="D39" s="467"/>
      <c r="E39" s="467"/>
      <c r="F39" s="467"/>
      <c r="G39" s="467"/>
      <c r="H39" s="467"/>
      <c r="I39" s="467"/>
      <c r="J39" s="467"/>
      <c r="K39" s="467"/>
      <c r="L39" s="467"/>
      <c r="M39" s="467"/>
      <c r="N39" s="467"/>
      <c r="O39" s="467"/>
      <c r="P39" s="454">
        <f>SUM(C39:L39)</f>
        <v>0</v>
      </c>
    </row>
    <row r="40" spans="2:16" x14ac:dyDescent="0.2">
      <c r="B40" t="s">
        <v>378</v>
      </c>
      <c r="C40" s="467"/>
      <c r="D40" s="467"/>
      <c r="E40" s="467"/>
      <c r="F40" s="467"/>
      <c r="G40" s="467"/>
      <c r="H40" s="467"/>
      <c r="I40" s="467"/>
      <c r="J40" s="467"/>
      <c r="K40" s="467"/>
      <c r="L40" s="467"/>
      <c r="M40" s="467"/>
      <c r="N40" s="467"/>
      <c r="O40" s="467"/>
      <c r="P40" s="454">
        <f>SUM(C40:L40)</f>
        <v>0</v>
      </c>
    </row>
    <row r="41" spans="2:16" x14ac:dyDescent="0.2">
      <c r="B41" t="s">
        <v>379</v>
      </c>
      <c r="C41" s="467"/>
      <c r="D41" s="467"/>
      <c r="E41" s="467"/>
      <c r="F41" s="467"/>
      <c r="G41" s="467"/>
      <c r="H41" s="467"/>
      <c r="I41" s="467"/>
      <c r="J41" s="467"/>
      <c r="K41" s="467"/>
      <c r="L41" s="467"/>
      <c r="M41" s="467"/>
      <c r="N41" s="467"/>
      <c r="O41" s="467"/>
      <c r="P41" s="454">
        <f>SUM(C41:L41)</f>
        <v>0</v>
      </c>
    </row>
    <row r="42" spans="2:16" ht="15" x14ac:dyDescent="0.25">
      <c r="B42" s="12" t="s">
        <v>125</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rsfI924bdZDF88TCJeP/6k1OBZS/X15bPOIcWPpeWG/wvykmD/U4zOMgKEcOdGkncEN5bueR9/uwgRyMWMTrQQ==" saltValue="nKP6M+zNaiVqC0lhrP9F8A==" spinCount="100000" sheet="1" objects="1" scenarios="1"/>
  <pageMargins left="0.7" right="0.7" top="0.75" bottom="0.75" header="0.3" footer="0.3"/>
  <legacy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0">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375</v>
      </c>
      <c r="C1" s="226" t="s">
        <v>569</v>
      </c>
      <c r="E1" s="461"/>
      <c r="F1" s="462"/>
      <c r="G1" s="462"/>
      <c r="H1" s="463"/>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64"/>
      <c r="D5" s="464"/>
      <c r="E5" s="464"/>
      <c r="F5" s="464"/>
      <c r="G5" s="464"/>
      <c r="H5" s="464"/>
      <c r="I5" s="464"/>
      <c r="J5" s="464"/>
      <c r="K5" s="464"/>
      <c r="L5" s="464"/>
      <c r="M5" s="464"/>
      <c r="N5" s="464"/>
      <c r="O5" s="464"/>
      <c r="P5" s="454">
        <f>SUM(C5:O5)</f>
        <v>0</v>
      </c>
    </row>
    <row r="6" spans="2:16" x14ac:dyDescent="0.2">
      <c r="B6" s="2" t="s">
        <v>377</v>
      </c>
      <c r="C6" s="464"/>
      <c r="D6" s="464"/>
      <c r="E6" s="464"/>
      <c r="F6" s="464"/>
      <c r="G6" s="464"/>
      <c r="H6" s="464"/>
      <c r="I6" s="464"/>
      <c r="J6" s="464"/>
      <c r="K6" s="464"/>
      <c r="L6" s="464"/>
      <c r="M6" s="464"/>
      <c r="N6" s="464"/>
      <c r="O6" s="464"/>
      <c r="P6" s="454">
        <f t="shared" ref="P6:P8" si="0">SUM(C6:O6)</f>
        <v>0</v>
      </c>
    </row>
    <row r="7" spans="2:16" x14ac:dyDescent="0.2">
      <c r="B7" s="2" t="s">
        <v>378</v>
      </c>
      <c r="C7" s="464"/>
      <c r="D7" s="464"/>
      <c r="E7" s="464"/>
      <c r="F7" s="464"/>
      <c r="G7" s="464"/>
      <c r="H7" s="464"/>
      <c r="I7" s="464"/>
      <c r="J7" s="464"/>
      <c r="K7" s="464"/>
      <c r="L7" s="464"/>
      <c r="M7" s="464"/>
      <c r="N7" s="464"/>
      <c r="O7" s="464"/>
      <c r="P7" s="454">
        <f t="shared" si="0"/>
        <v>0</v>
      </c>
    </row>
    <row r="8" spans="2:16" x14ac:dyDescent="0.2">
      <c r="B8" s="2" t="s">
        <v>379</v>
      </c>
      <c r="C8" s="464"/>
      <c r="D8" s="464"/>
      <c r="E8" s="464"/>
      <c r="F8" s="464"/>
      <c r="G8" s="464"/>
      <c r="H8" s="464"/>
      <c r="I8" s="464"/>
      <c r="J8" s="464"/>
      <c r="K8" s="464"/>
      <c r="L8" s="464"/>
      <c r="M8" s="464"/>
      <c r="N8" s="464"/>
      <c r="O8" s="464"/>
      <c r="P8" s="454">
        <f t="shared" si="0"/>
        <v>0</v>
      </c>
    </row>
    <row r="9" spans="2:16" ht="15" x14ac:dyDescent="0.25">
      <c r="B9" s="12" t="s">
        <v>380</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126</v>
      </c>
    </row>
    <row r="13" spans="2:16" x14ac:dyDescent="0.2">
      <c r="B13" s="2" t="s">
        <v>382</v>
      </c>
      <c r="C13" s="465"/>
      <c r="D13" s="465"/>
      <c r="E13" s="465"/>
      <c r="F13" s="465"/>
      <c r="G13" s="465"/>
      <c r="H13" s="465"/>
      <c r="I13" s="465"/>
      <c r="J13" s="465"/>
      <c r="K13" s="465"/>
      <c r="L13" s="465"/>
      <c r="M13" s="465"/>
      <c r="N13" s="465"/>
      <c r="O13" s="465"/>
      <c r="P13" s="454">
        <f>SUM(C13:L13)</f>
        <v>0</v>
      </c>
    </row>
    <row r="14" spans="2:16" x14ac:dyDescent="0.2">
      <c r="B14" s="2" t="s">
        <v>383</v>
      </c>
      <c r="C14" s="465"/>
      <c r="D14" s="466"/>
      <c r="E14" s="466"/>
      <c r="F14" s="466"/>
      <c r="G14" s="466"/>
      <c r="H14" s="466"/>
      <c r="I14" s="466"/>
      <c r="J14" s="466"/>
      <c r="K14" s="466"/>
      <c r="L14" s="466"/>
      <c r="M14" s="466"/>
      <c r="N14" s="466"/>
      <c r="O14" s="466"/>
      <c r="P14" s="454">
        <f>SUM(C14:L14)</f>
        <v>0</v>
      </c>
    </row>
    <row r="15" spans="2:16" x14ac:dyDescent="0.2">
      <c r="B15" s="2" t="s">
        <v>384</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385</v>
      </c>
      <c r="C16" s="467"/>
      <c r="D16" s="467"/>
      <c r="E16" s="467"/>
      <c r="F16" s="467"/>
      <c r="G16" s="467"/>
      <c r="H16" s="467"/>
      <c r="I16" s="467"/>
      <c r="J16" s="467"/>
      <c r="K16" s="467"/>
      <c r="L16" s="467"/>
      <c r="M16" s="467"/>
      <c r="N16" s="467"/>
      <c r="O16" s="467"/>
      <c r="P16" s="454">
        <f>SUM(C16:L16)</f>
        <v>0</v>
      </c>
    </row>
    <row r="17" spans="2:17" x14ac:dyDescent="0.2">
      <c r="B17" s="2" t="s">
        <v>386</v>
      </c>
      <c r="C17" s="467"/>
      <c r="D17" s="467"/>
      <c r="E17" s="467"/>
      <c r="F17" s="467"/>
      <c r="G17" s="467"/>
      <c r="H17" s="467"/>
      <c r="I17" s="467"/>
      <c r="J17" s="467"/>
      <c r="K17" s="467"/>
      <c r="L17" s="467"/>
      <c r="M17" s="467"/>
      <c r="N17" s="467"/>
      <c r="O17" s="467"/>
      <c r="P17" s="454">
        <f>SUM(C17:L17)</f>
        <v>0</v>
      </c>
    </row>
    <row r="18" spans="2:17" ht="15" x14ac:dyDescent="0.25">
      <c r="B18" s="12" t="s">
        <v>380</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387</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126</v>
      </c>
      <c r="Q21" s="49" t="s">
        <v>388</v>
      </c>
    </row>
    <row r="22" spans="2:17" x14ac:dyDescent="0.2">
      <c r="B22" s="2" t="s">
        <v>389</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122</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390</v>
      </c>
      <c r="C24" s="467"/>
      <c r="D24" s="467"/>
      <c r="E24" s="467"/>
      <c r="F24" s="467"/>
      <c r="G24" s="467"/>
      <c r="H24" s="467"/>
      <c r="I24" s="467"/>
      <c r="J24" s="467"/>
      <c r="K24" s="467"/>
      <c r="L24" s="467"/>
      <c r="M24" s="467"/>
      <c r="N24" s="467"/>
      <c r="O24" s="467"/>
      <c r="P24" s="468">
        <f>SUM(C24:L24)</f>
        <v>0</v>
      </c>
      <c r="Q24" s="458">
        <f t="shared" si="7"/>
        <v>0</v>
      </c>
    </row>
    <row r="25" spans="2:17" x14ac:dyDescent="0.2">
      <c r="B25" s="2" t="s">
        <v>124</v>
      </c>
      <c r="C25" s="467"/>
      <c r="D25" s="467"/>
      <c r="E25" s="467"/>
      <c r="F25" s="467"/>
      <c r="G25" s="467"/>
      <c r="H25" s="467"/>
      <c r="I25" s="467"/>
      <c r="J25" s="467"/>
      <c r="K25" s="467"/>
      <c r="L25" s="467"/>
      <c r="M25" s="467"/>
      <c r="N25" s="467"/>
      <c r="O25" s="467"/>
      <c r="P25" s="468">
        <f>SUM(C25:L25)</f>
        <v>0</v>
      </c>
      <c r="Q25" s="458">
        <f t="shared" si="7"/>
        <v>0</v>
      </c>
    </row>
    <row r="26" spans="2:17" x14ac:dyDescent="0.2">
      <c r="B26" s="2" t="s">
        <v>391</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380</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126</v>
      </c>
    </row>
    <row r="31" spans="2:17" x14ac:dyDescent="0.2">
      <c r="B31" s="2" t="s">
        <v>338</v>
      </c>
      <c r="C31" s="464"/>
      <c r="D31" s="464"/>
      <c r="E31" s="464"/>
      <c r="F31" s="464"/>
      <c r="G31" s="464"/>
      <c r="H31" s="464"/>
      <c r="I31" s="464"/>
      <c r="J31" s="464"/>
      <c r="K31" s="464"/>
      <c r="L31" s="464"/>
      <c r="M31" s="464"/>
      <c r="N31" s="464"/>
      <c r="O31" s="464"/>
      <c r="P31" s="454">
        <f>SUM(C31:O31)</f>
        <v>0</v>
      </c>
    </row>
    <row r="32" spans="2:17" x14ac:dyDescent="0.2">
      <c r="B32" s="2" t="s">
        <v>145</v>
      </c>
      <c r="C32" s="464"/>
      <c r="D32" s="464"/>
      <c r="E32" s="464"/>
      <c r="F32" s="464"/>
      <c r="G32" s="464"/>
      <c r="H32" s="464"/>
      <c r="I32" s="464"/>
      <c r="J32" s="464"/>
      <c r="K32" s="464"/>
      <c r="L32" s="464"/>
      <c r="M32" s="464"/>
      <c r="N32" s="464"/>
      <c r="O32" s="464"/>
      <c r="P32" s="454">
        <f>SUM(C32:L32)</f>
        <v>0</v>
      </c>
    </row>
    <row r="33" spans="2:16" x14ac:dyDescent="0.2">
      <c r="B33" s="2" t="s">
        <v>393</v>
      </c>
      <c r="C33" s="464"/>
      <c r="D33" s="464"/>
      <c r="E33" s="464"/>
      <c r="F33" s="464"/>
      <c r="G33" s="464"/>
      <c r="H33" s="464"/>
      <c r="I33" s="464"/>
      <c r="J33" s="464"/>
      <c r="K33" s="464"/>
      <c r="L33" s="464"/>
      <c r="M33" s="464"/>
      <c r="N33" s="464"/>
      <c r="O33" s="464"/>
      <c r="P33" s="454">
        <f>SUM(C33:O33)</f>
        <v>0</v>
      </c>
    </row>
    <row r="34" spans="2:16" x14ac:dyDescent="0.2">
      <c r="B34" s="2" t="s">
        <v>394</v>
      </c>
      <c r="C34" s="464"/>
      <c r="D34" s="464"/>
      <c r="E34" s="464"/>
      <c r="F34" s="464"/>
      <c r="G34" s="464"/>
      <c r="H34" s="464"/>
      <c r="I34" s="464"/>
      <c r="J34" s="464"/>
      <c r="K34" s="464"/>
      <c r="L34" s="464"/>
      <c r="M34" s="464"/>
      <c r="N34" s="464"/>
      <c r="O34" s="464"/>
      <c r="P34" s="454">
        <f>SUM(C34:L34)</f>
        <v>0</v>
      </c>
    </row>
    <row r="35" spans="2:16" x14ac:dyDescent="0.2">
      <c r="B35" s="2" t="s">
        <v>395</v>
      </c>
      <c r="C35" s="464"/>
      <c r="D35" s="464"/>
      <c r="E35" s="464"/>
      <c r="F35" s="464"/>
      <c r="G35" s="464"/>
      <c r="H35" s="464"/>
      <c r="I35" s="464"/>
      <c r="J35" s="464"/>
      <c r="K35" s="464"/>
      <c r="L35" s="464"/>
      <c r="M35" s="464"/>
      <c r="N35" s="464"/>
      <c r="O35" s="464"/>
      <c r="P35" s="454">
        <f>SUM(C35:L35)</f>
        <v>0</v>
      </c>
    </row>
    <row r="36" spans="2:16" x14ac:dyDescent="0.2">
      <c r="B36" s="2" t="s">
        <v>396</v>
      </c>
      <c r="C36" s="464"/>
      <c r="D36" s="464"/>
      <c r="E36" s="464"/>
      <c r="F36" s="464"/>
      <c r="G36" s="464"/>
      <c r="H36" s="464"/>
      <c r="I36" s="464"/>
      <c r="J36" s="464"/>
      <c r="K36" s="464"/>
      <c r="L36" s="464"/>
      <c r="M36" s="464"/>
      <c r="N36" s="464"/>
      <c r="O36" s="464"/>
      <c r="P36" s="454">
        <f>SUM(C36:L36)</f>
        <v>0</v>
      </c>
    </row>
    <row r="37" spans="2:16" x14ac:dyDescent="0.2">
      <c r="B37" s="2" t="s">
        <v>343</v>
      </c>
      <c r="C37" s="464"/>
      <c r="D37" s="464"/>
      <c r="E37" s="464"/>
      <c r="F37" s="464"/>
      <c r="G37" s="464"/>
      <c r="H37" s="464"/>
      <c r="I37" s="464"/>
      <c r="J37" s="464"/>
      <c r="K37" s="464"/>
      <c r="L37" s="464"/>
      <c r="M37" s="464"/>
      <c r="N37" s="464"/>
      <c r="O37" s="464"/>
      <c r="P37" s="454">
        <f>SUM(C37:L37)</f>
        <v>0</v>
      </c>
    </row>
    <row r="38" spans="2:16" ht="15" x14ac:dyDescent="0.25">
      <c r="B38" s="12" t="s">
        <v>397</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377</v>
      </c>
      <c r="C39" s="467"/>
      <c r="D39" s="467"/>
      <c r="E39" s="467"/>
      <c r="F39" s="467"/>
      <c r="G39" s="467"/>
      <c r="H39" s="467"/>
      <c r="I39" s="467"/>
      <c r="J39" s="467"/>
      <c r="K39" s="467"/>
      <c r="L39" s="467"/>
      <c r="M39" s="467"/>
      <c r="N39" s="467"/>
      <c r="O39" s="467"/>
      <c r="P39" s="454">
        <f>SUM(C39:L39)</f>
        <v>0</v>
      </c>
    </row>
    <row r="40" spans="2:16" x14ac:dyDescent="0.2">
      <c r="B40" t="s">
        <v>378</v>
      </c>
      <c r="C40" s="467"/>
      <c r="D40" s="467"/>
      <c r="E40" s="467"/>
      <c r="F40" s="467"/>
      <c r="G40" s="467"/>
      <c r="H40" s="467"/>
      <c r="I40" s="467"/>
      <c r="J40" s="467"/>
      <c r="K40" s="467"/>
      <c r="L40" s="467"/>
      <c r="M40" s="467"/>
      <c r="N40" s="467"/>
      <c r="O40" s="467"/>
      <c r="P40" s="454">
        <f>SUM(C40:L40)</f>
        <v>0</v>
      </c>
    </row>
    <row r="41" spans="2:16" x14ac:dyDescent="0.2">
      <c r="B41" t="s">
        <v>379</v>
      </c>
      <c r="C41" s="467"/>
      <c r="D41" s="467"/>
      <c r="E41" s="467"/>
      <c r="F41" s="467"/>
      <c r="G41" s="467"/>
      <c r="H41" s="467"/>
      <c r="I41" s="467"/>
      <c r="J41" s="467"/>
      <c r="K41" s="467"/>
      <c r="L41" s="467"/>
      <c r="M41" s="467"/>
      <c r="N41" s="467"/>
      <c r="O41" s="467"/>
      <c r="P41" s="454">
        <f>SUM(C41:L41)</f>
        <v>0</v>
      </c>
    </row>
    <row r="42" spans="2:16" ht="15" x14ac:dyDescent="0.25">
      <c r="B42" s="12" t="s">
        <v>125</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q+g2sXcwx6Nzlt+6hQpI/z3FinDideeK3qIiSEn1egVrFwVTRo3NV2jwYpJKU2mqhgX72T3u8z8yWeDtTVe3yQ==" saltValue="PN6m0V/pbQqvPKRzT1zfhg==" spinCount="100000" sheet="1" objects="1" scenarios="1"/>
  <pageMargins left="0.7" right="0.7" top="0.75" bottom="0.75" header="0.3" footer="0.3"/>
  <legacy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1">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375</v>
      </c>
      <c r="C1" s="226" t="s">
        <v>569</v>
      </c>
      <c r="E1" s="461"/>
      <c r="F1" s="462"/>
      <c r="G1" s="462"/>
      <c r="H1" s="463"/>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64"/>
      <c r="D5" s="464"/>
      <c r="E5" s="464"/>
      <c r="F5" s="464"/>
      <c r="G5" s="464"/>
      <c r="H5" s="464"/>
      <c r="I5" s="464"/>
      <c r="J5" s="464"/>
      <c r="K5" s="464"/>
      <c r="L5" s="464"/>
      <c r="M5" s="464"/>
      <c r="N5" s="464"/>
      <c r="O5" s="464"/>
      <c r="P5" s="454">
        <f>SUM(C5:O5)</f>
        <v>0</v>
      </c>
    </row>
    <row r="6" spans="2:16" x14ac:dyDescent="0.2">
      <c r="B6" s="2" t="s">
        <v>377</v>
      </c>
      <c r="C6" s="464"/>
      <c r="D6" s="464"/>
      <c r="E6" s="464"/>
      <c r="F6" s="464"/>
      <c r="G6" s="464"/>
      <c r="H6" s="464"/>
      <c r="I6" s="464"/>
      <c r="J6" s="464"/>
      <c r="K6" s="464"/>
      <c r="L6" s="464"/>
      <c r="M6" s="464"/>
      <c r="N6" s="464"/>
      <c r="O6" s="464"/>
      <c r="P6" s="454">
        <f t="shared" ref="P6:P8" si="0">SUM(C6:O6)</f>
        <v>0</v>
      </c>
    </row>
    <row r="7" spans="2:16" x14ac:dyDescent="0.2">
      <c r="B7" s="2" t="s">
        <v>378</v>
      </c>
      <c r="C7" s="464"/>
      <c r="D7" s="464"/>
      <c r="E7" s="464"/>
      <c r="F7" s="464"/>
      <c r="G7" s="464"/>
      <c r="H7" s="464"/>
      <c r="I7" s="464"/>
      <c r="J7" s="464"/>
      <c r="K7" s="464"/>
      <c r="L7" s="464"/>
      <c r="M7" s="464"/>
      <c r="N7" s="464"/>
      <c r="O7" s="464"/>
      <c r="P7" s="454">
        <f t="shared" si="0"/>
        <v>0</v>
      </c>
    </row>
    <row r="8" spans="2:16" x14ac:dyDescent="0.2">
      <c r="B8" s="2" t="s">
        <v>379</v>
      </c>
      <c r="C8" s="464"/>
      <c r="D8" s="464"/>
      <c r="E8" s="464"/>
      <c r="F8" s="464"/>
      <c r="G8" s="464"/>
      <c r="H8" s="464"/>
      <c r="I8" s="464"/>
      <c r="J8" s="464"/>
      <c r="K8" s="464"/>
      <c r="L8" s="464"/>
      <c r="M8" s="464"/>
      <c r="N8" s="464"/>
      <c r="O8" s="464"/>
      <c r="P8" s="454">
        <f t="shared" si="0"/>
        <v>0</v>
      </c>
    </row>
    <row r="9" spans="2:16" ht="15" x14ac:dyDescent="0.25">
      <c r="B9" s="12" t="s">
        <v>380</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126</v>
      </c>
    </row>
    <row r="13" spans="2:16" x14ac:dyDescent="0.2">
      <c r="B13" s="2" t="s">
        <v>382</v>
      </c>
      <c r="C13" s="465"/>
      <c r="D13" s="465"/>
      <c r="E13" s="465"/>
      <c r="F13" s="465"/>
      <c r="G13" s="465"/>
      <c r="H13" s="465"/>
      <c r="I13" s="465"/>
      <c r="J13" s="465"/>
      <c r="K13" s="465"/>
      <c r="L13" s="465"/>
      <c r="M13" s="465"/>
      <c r="N13" s="465"/>
      <c r="O13" s="465"/>
      <c r="P13" s="454">
        <f>SUM(C13:L13)</f>
        <v>0</v>
      </c>
    </row>
    <row r="14" spans="2:16" x14ac:dyDescent="0.2">
      <c r="B14" s="2" t="s">
        <v>383</v>
      </c>
      <c r="C14" s="465"/>
      <c r="D14" s="466"/>
      <c r="E14" s="466"/>
      <c r="F14" s="466"/>
      <c r="G14" s="466"/>
      <c r="H14" s="466"/>
      <c r="I14" s="466"/>
      <c r="J14" s="466"/>
      <c r="K14" s="466"/>
      <c r="L14" s="466"/>
      <c r="M14" s="466"/>
      <c r="N14" s="466"/>
      <c r="O14" s="466"/>
      <c r="P14" s="454">
        <f>SUM(C14:L14)</f>
        <v>0</v>
      </c>
    </row>
    <row r="15" spans="2:16" x14ac:dyDescent="0.2">
      <c r="B15" s="2" t="s">
        <v>384</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385</v>
      </c>
      <c r="C16" s="467"/>
      <c r="D16" s="467"/>
      <c r="E16" s="467"/>
      <c r="F16" s="467"/>
      <c r="G16" s="467"/>
      <c r="H16" s="467"/>
      <c r="I16" s="467"/>
      <c r="J16" s="467"/>
      <c r="K16" s="467"/>
      <c r="L16" s="467"/>
      <c r="M16" s="467"/>
      <c r="N16" s="467"/>
      <c r="O16" s="467"/>
      <c r="P16" s="454">
        <f>SUM(C16:L16)</f>
        <v>0</v>
      </c>
    </row>
    <row r="17" spans="2:17" x14ac:dyDescent="0.2">
      <c r="B17" s="2" t="s">
        <v>386</v>
      </c>
      <c r="C17" s="467"/>
      <c r="D17" s="467"/>
      <c r="E17" s="467"/>
      <c r="F17" s="467"/>
      <c r="G17" s="467"/>
      <c r="H17" s="467"/>
      <c r="I17" s="467"/>
      <c r="J17" s="467"/>
      <c r="K17" s="467"/>
      <c r="L17" s="467"/>
      <c r="M17" s="467"/>
      <c r="N17" s="467"/>
      <c r="O17" s="467"/>
      <c r="P17" s="454">
        <f>SUM(C17:L17)</f>
        <v>0</v>
      </c>
    </row>
    <row r="18" spans="2:17" ht="15" x14ac:dyDescent="0.25">
      <c r="B18" s="12" t="s">
        <v>380</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387</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126</v>
      </c>
      <c r="Q21" s="49" t="s">
        <v>388</v>
      </c>
    </row>
    <row r="22" spans="2:17" x14ac:dyDescent="0.2">
      <c r="B22" s="2" t="s">
        <v>389</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122</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390</v>
      </c>
      <c r="C24" s="467"/>
      <c r="D24" s="467"/>
      <c r="E24" s="467"/>
      <c r="F24" s="467"/>
      <c r="G24" s="467"/>
      <c r="H24" s="467"/>
      <c r="I24" s="467"/>
      <c r="J24" s="467"/>
      <c r="K24" s="467"/>
      <c r="L24" s="467"/>
      <c r="M24" s="467"/>
      <c r="N24" s="467"/>
      <c r="O24" s="467"/>
      <c r="P24" s="468">
        <f>SUM(C24:L24)</f>
        <v>0</v>
      </c>
      <c r="Q24" s="458">
        <f t="shared" si="7"/>
        <v>0</v>
      </c>
    </row>
    <row r="25" spans="2:17" x14ac:dyDescent="0.2">
      <c r="B25" s="2" t="s">
        <v>124</v>
      </c>
      <c r="C25" s="467"/>
      <c r="D25" s="467"/>
      <c r="E25" s="467"/>
      <c r="F25" s="467"/>
      <c r="G25" s="467"/>
      <c r="H25" s="467"/>
      <c r="I25" s="467"/>
      <c r="J25" s="467"/>
      <c r="K25" s="467"/>
      <c r="L25" s="467"/>
      <c r="M25" s="467"/>
      <c r="N25" s="467"/>
      <c r="O25" s="467"/>
      <c r="P25" s="468">
        <f>SUM(C25:L25)</f>
        <v>0</v>
      </c>
      <c r="Q25" s="458">
        <f t="shared" si="7"/>
        <v>0</v>
      </c>
    </row>
    <row r="26" spans="2:17" x14ac:dyDescent="0.2">
      <c r="B26" s="2" t="s">
        <v>391</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380</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126</v>
      </c>
    </row>
    <row r="31" spans="2:17" x14ac:dyDescent="0.2">
      <c r="B31" s="2" t="s">
        <v>338</v>
      </c>
      <c r="C31" s="464"/>
      <c r="D31" s="464"/>
      <c r="E31" s="464"/>
      <c r="F31" s="464"/>
      <c r="G31" s="464"/>
      <c r="H31" s="464"/>
      <c r="I31" s="464"/>
      <c r="J31" s="464"/>
      <c r="K31" s="464"/>
      <c r="L31" s="464"/>
      <c r="M31" s="464"/>
      <c r="N31" s="464"/>
      <c r="O31" s="464"/>
      <c r="P31" s="454">
        <f>SUM(C31:O31)</f>
        <v>0</v>
      </c>
    </row>
    <row r="32" spans="2:17" x14ac:dyDescent="0.2">
      <c r="B32" s="2" t="s">
        <v>145</v>
      </c>
      <c r="C32" s="464"/>
      <c r="D32" s="464"/>
      <c r="E32" s="464"/>
      <c r="F32" s="464"/>
      <c r="G32" s="464"/>
      <c r="H32" s="464"/>
      <c r="I32" s="464"/>
      <c r="J32" s="464"/>
      <c r="K32" s="464"/>
      <c r="L32" s="464"/>
      <c r="M32" s="464"/>
      <c r="N32" s="464"/>
      <c r="O32" s="464"/>
      <c r="P32" s="454">
        <f>SUM(C32:L32)</f>
        <v>0</v>
      </c>
    </row>
    <row r="33" spans="2:16" x14ac:dyDescent="0.2">
      <c r="B33" s="2" t="s">
        <v>393</v>
      </c>
      <c r="C33" s="464"/>
      <c r="D33" s="464"/>
      <c r="E33" s="464"/>
      <c r="F33" s="464"/>
      <c r="G33" s="464"/>
      <c r="H33" s="464"/>
      <c r="I33" s="464"/>
      <c r="J33" s="464"/>
      <c r="K33" s="464"/>
      <c r="L33" s="464"/>
      <c r="M33" s="464"/>
      <c r="N33" s="464"/>
      <c r="O33" s="464"/>
      <c r="P33" s="454">
        <f>SUM(C33:O33)</f>
        <v>0</v>
      </c>
    </row>
    <row r="34" spans="2:16" x14ac:dyDescent="0.2">
      <c r="B34" s="2" t="s">
        <v>394</v>
      </c>
      <c r="C34" s="464"/>
      <c r="D34" s="464"/>
      <c r="E34" s="464"/>
      <c r="F34" s="464"/>
      <c r="G34" s="464"/>
      <c r="H34" s="464"/>
      <c r="I34" s="464"/>
      <c r="J34" s="464"/>
      <c r="K34" s="464"/>
      <c r="L34" s="464"/>
      <c r="M34" s="464"/>
      <c r="N34" s="464"/>
      <c r="O34" s="464"/>
      <c r="P34" s="454">
        <f>SUM(C34:L34)</f>
        <v>0</v>
      </c>
    </row>
    <row r="35" spans="2:16" x14ac:dyDescent="0.2">
      <c r="B35" s="2" t="s">
        <v>395</v>
      </c>
      <c r="C35" s="464"/>
      <c r="D35" s="464"/>
      <c r="E35" s="464"/>
      <c r="F35" s="464"/>
      <c r="G35" s="464"/>
      <c r="H35" s="464"/>
      <c r="I35" s="464"/>
      <c r="J35" s="464"/>
      <c r="K35" s="464"/>
      <c r="L35" s="464"/>
      <c r="M35" s="464"/>
      <c r="N35" s="464"/>
      <c r="O35" s="464"/>
      <c r="P35" s="454">
        <f>SUM(C35:L35)</f>
        <v>0</v>
      </c>
    </row>
    <row r="36" spans="2:16" x14ac:dyDescent="0.2">
      <c r="B36" s="2" t="s">
        <v>396</v>
      </c>
      <c r="C36" s="464"/>
      <c r="D36" s="464"/>
      <c r="E36" s="464"/>
      <c r="F36" s="464"/>
      <c r="G36" s="464"/>
      <c r="H36" s="464"/>
      <c r="I36" s="464"/>
      <c r="J36" s="464"/>
      <c r="K36" s="464"/>
      <c r="L36" s="464"/>
      <c r="M36" s="464"/>
      <c r="N36" s="464"/>
      <c r="O36" s="464"/>
      <c r="P36" s="454">
        <f>SUM(C36:L36)</f>
        <v>0</v>
      </c>
    </row>
    <row r="37" spans="2:16" x14ac:dyDescent="0.2">
      <c r="B37" s="2" t="s">
        <v>343</v>
      </c>
      <c r="C37" s="464"/>
      <c r="D37" s="464"/>
      <c r="E37" s="464"/>
      <c r="F37" s="464"/>
      <c r="G37" s="464"/>
      <c r="H37" s="464"/>
      <c r="I37" s="464"/>
      <c r="J37" s="464"/>
      <c r="K37" s="464"/>
      <c r="L37" s="464"/>
      <c r="M37" s="464"/>
      <c r="N37" s="464"/>
      <c r="O37" s="464"/>
      <c r="P37" s="454">
        <f>SUM(C37:L37)</f>
        <v>0</v>
      </c>
    </row>
    <row r="38" spans="2:16" ht="15" x14ac:dyDescent="0.25">
      <c r="B38" s="12" t="s">
        <v>397</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377</v>
      </c>
      <c r="C39" s="467"/>
      <c r="D39" s="467"/>
      <c r="E39" s="467"/>
      <c r="F39" s="467"/>
      <c r="G39" s="467"/>
      <c r="H39" s="467"/>
      <c r="I39" s="467"/>
      <c r="J39" s="467"/>
      <c r="K39" s="467"/>
      <c r="L39" s="467"/>
      <c r="M39" s="467"/>
      <c r="N39" s="467"/>
      <c r="O39" s="467"/>
      <c r="P39" s="454">
        <f>SUM(C39:L39)</f>
        <v>0</v>
      </c>
    </row>
    <row r="40" spans="2:16" x14ac:dyDescent="0.2">
      <c r="B40" t="s">
        <v>378</v>
      </c>
      <c r="C40" s="467"/>
      <c r="D40" s="467"/>
      <c r="E40" s="467"/>
      <c r="F40" s="467"/>
      <c r="G40" s="467"/>
      <c r="H40" s="467"/>
      <c r="I40" s="467"/>
      <c r="J40" s="467"/>
      <c r="K40" s="467"/>
      <c r="L40" s="467"/>
      <c r="M40" s="467"/>
      <c r="N40" s="467"/>
      <c r="O40" s="467"/>
      <c r="P40" s="454">
        <f>SUM(C40:L40)</f>
        <v>0</v>
      </c>
    </row>
    <row r="41" spans="2:16" x14ac:dyDescent="0.2">
      <c r="B41" t="s">
        <v>379</v>
      </c>
      <c r="C41" s="467"/>
      <c r="D41" s="467"/>
      <c r="E41" s="467"/>
      <c r="F41" s="467"/>
      <c r="G41" s="467"/>
      <c r="H41" s="467"/>
      <c r="I41" s="467"/>
      <c r="J41" s="467"/>
      <c r="K41" s="467"/>
      <c r="L41" s="467"/>
      <c r="M41" s="467"/>
      <c r="N41" s="467"/>
      <c r="O41" s="467"/>
      <c r="P41" s="454">
        <f>SUM(C41:L41)</f>
        <v>0</v>
      </c>
    </row>
    <row r="42" spans="2:16" ht="15" x14ac:dyDescent="0.25">
      <c r="B42" s="12" t="s">
        <v>125</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Sr86lLr+NXpbRQ7iQYGKvmeberIPI4VdJcxDY86tlH64+C8ZK/xPaXdO8CWP46kpCUt5rSIwBqWauaG1iYAqPQ==" saltValue="du2/SQ6spmUzctNPP98kQQ==" spinCount="100000" sheet="1" objects="1" scenarios="1"/>
  <pageMargins left="0.7" right="0.7" top="0.75" bottom="0.75" header="0.3" footer="0.3"/>
  <legacy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2">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375</v>
      </c>
      <c r="C1" s="226" t="s">
        <v>569</v>
      </c>
      <c r="E1" s="461"/>
      <c r="F1" s="462"/>
      <c r="G1" s="462"/>
      <c r="H1" s="463"/>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64"/>
      <c r="D5" s="464"/>
      <c r="E5" s="464"/>
      <c r="F5" s="464"/>
      <c r="G5" s="464"/>
      <c r="H5" s="464"/>
      <c r="I5" s="464"/>
      <c r="J5" s="464"/>
      <c r="K5" s="464"/>
      <c r="L5" s="464"/>
      <c r="M5" s="464"/>
      <c r="N5" s="464"/>
      <c r="O5" s="464"/>
      <c r="P5" s="454">
        <f>SUM(C5:O5)</f>
        <v>0</v>
      </c>
    </row>
    <row r="6" spans="2:16" x14ac:dyDescent="0.2">
      <c r="B6" s="2" t="s">
        <v>377</v>
      </c>
      <c r="C6" s="464"/>
      <c r="D6" s="464"/>
      <c r="E6" s="464"/>
      <c r="F6" s="464"/>
      <c r="G6" s="464"/>
      <c r="H6" s="464"/>
      <c r="I6" s="464"/>
      <c r="J6" s="464"/>
      <c r="K6" s="464"/>
      <c r="L6" s="464"/>
      <c r="M6" s="464"/>
      <c r="N6" s="464"/>
      <c r="O6" s="464"/>
      <c r="P6" s="454">
        <f t="shared" ref="P6:P8" si="0">SUM(C6:O6)</f>
        <v>0</v>
      </c>
    </row>
    <row r="7" spans="2:16" x14ac:dyDescent="0.2">
      <c r="B7" s="2" t="s">
        <v>378</v>
      </c>
      <c r="C7" s="464"/>
      <c r="D7" s="464"/>
      <c r="E7" s="464"/>
      <c r="F7" s="464"/>
      <c r="G7" s="464"/>
      <c r="H7" s="464"/>
      <c r="I7" s="464"/>
      <c r="J7" s="464"/>
      <c r="K7" s="464"/>
      <c r="L7" s="464"/>
      <c r="M7" s="464"/>
      <c r="N7" s="464"/>
      <c r="O7" s="464"/>
      <c r="P7" s="454">
        <f t="shared" si="0"/>
        <v>0</v>
      </c>
    </row>
    <row r="8" spans="2:16" x14ac:dyDescent="0.2">
      <c r="B8" s="2" t="s">
        <v>379</v>
      </c>
      <c r="C8" s="464"/>
      <c r="D8" s="464"/>
      <c r="E8" s="464"/>
      <c r="F8" s="464"/>
      <c r="G8" s="464"/>
      <c r="H8" s="464"/>
      <c r="I8" s="464"/>
      <c r="J8" s="464"/>
      <c r="K8" s="464"/>
      <c r="L8" s="464"/>
      <c r="M8" s="464"/>
      <c r="N8" s="464"/>
      <c r="O8" s="464"/>
      <c r="P8" s="454">
        <f t="shared" si="0"/>
        <v>0</v>
      </c>
    </row>
    <row r="9" spans="2:16" ht="15" x14ac:dyDescent="0.25">
      <c r="B9" s="12" t="s">
        <v>380</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126</v>
      </c>
    </row>
    <row r="13" spans="2:16" x14ac:dyDescent="0.2">
      <c r="B13" s="2" t="s">
        <v>382</v>
      </c>
      <c r="C13" s="465"/>
      <c r="D13" s="465"/>
      <c r="E13" s="465"/>
      <c r="F13" s="465"/>
      <c r="G13" s="465"/>
      <c r="H13" s="465"/>
      <c r="I13" s="465"/>
      <c r="J13" s="465"/>
      <c r="K13" s="465"/>
      <c r="L13" s="465"/>
      <c r="M13" s="465"/>
      <c r="N13" s="465"/>
      <c r="O13" s="465"/>
      <c r="P13" s="454">
        <f>SUM(C13:L13)</f>
        <v>0</v>
      </c>
    </row>
    <row r="14" spans="2:16" x14ac:dyDescent="0.2">
      <c r="B14" s="2" t="s">
        <v>383</v>
      </c>
      <c r="C14" s="465"/>
      <c r="D14" s="466"/>
      <c r="E14" s="466"/>
      <c r="F14" s="466"/>
      <c r="G14" s="466"/>
      <c r="H14" s="466"/>
      <c r="I14" s="466"/>
      <c r="J14" s="466"/>
      <c r="K14" s="466"/>
      <c r="L14" s="466"/>
      <c r="M14" s="466"/>
      <c r="N14" s="466"/>
      <c r="O14" s="466"/>
      <c r="P14" s="454">
        <f>SUM(C14:L14)</f>
        <v>0</v>
      </c>
    </row>
    <row r="15" spans="2:16" x14ac:dyDescent="0.2">
      <c r="B15" s="2" t="s">
        <v>384</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385</v>
      </c>
      <c r="C16" s="467"/>
      <c r="D16" s="467"/>
      <c r="E16" s="467"/>
      <c r="F16" s="467"/>
      <c r="G16" s="467"/>
      <c r="H16" s="467"/>
      <c r="I16" s="467"/>
      <c r="J16" s="467"/>
      <c r="K16" s="467"/>
      <c r="L16" s="467"/>
      <c r="M16" s="467"/>
      <c r="N16" s="467"/>
      <c r="O16" s="467"/>
      <c r="P16" s="454">
        <f>SUM(C16:L16)</f>
        <v>0</v>
      </c>
    </row>
    <row r="17" spans="2:17" x14ac:dyDescent="0.2">
      <c r="B17" s="2" t="s">
        <v>386</v>
      </c>
      <c r="C17" s="467"/>
      <c r="D17" s="467"/>
      <c r="E17" s="467"/>
      <c r="F17" s="467"/>
      <c r="G17" s="467"/>
      <c r="H17" s="467"/>
      <c r="I17" s="467"/>
      <c r="J17" s="467"/>
      <c r="K17" s="467"/>
      <c r="L17" s="467"/>
      <c r="M17" s="467"/>
      <c r="N17" s="467"/>
      <c r="O17" s="467"/>
      <c r="P17" s="454">
        <f>SUM(C17:L17)</f>
        <v>0</v>
      </c>
    </row>
    <row r="18" spans="2:17" ht="15" x14ac:dyDescent="0.25">
      <c r="B18" s="12" t="s">
        <v>380</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387</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126</v>
      </c>
      <c r="Q21" s="49" t="s">
        <v>388</v>
      </c>
    </row>
    <row r="22" spans="2:17" x14ac:dyDescent="0.2">
      <c r="B22" s="2" t="s">
        <v>389</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122</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390</v>
      </c>
      <c r="C24" s="467"/>
      <c r="D24" s="467"/>
      <c r="E24" s="467"/>
      <c r="F24" s="467"/>
      <c r="G24" s="467"/>
      <c r="H24" s="467"/>
      <c r="I24" s="467"/>
      <c r="J24" s="467"/>
      <c r="K24" s="467"/>
      <c r="L24" s="467"/>
      <c r="M24" s="467"/>
      <c r="N24" s="467"/>
      <c r="O24" s="467"/>
      <c r="P24" s="468">
        <f>SUM(C24:L24)</f>
        <v>0</v>
      </c>
      <c r="Q24" s="458">
        <f t="shared" si="7"/>
        <v>0</v>
      </c>
    </row>
    <row r="25" spans="2:17" x14ac:dyDescent="0.2">
      <c r="B25" s="2" t="s">
        <v>124</v>
      </c>
      <c r="C25" s="467"/>
      <c r="D25" s="467"/>
      <c r="E25" s="467"/>
      <c r="F25" s="467"/>
      <c r="G25" s="467"/>
      <c r="H25" s="467"/>
      <c r="I25" s="467"/>
      <c r="J25" s="467"/>
      <c r="K25" s="467"/>
      <c r="L25" s="467"/>
      <c r="M25" s="467"/>
      <c r="N25" s="467"/>
      <c r="O25" s="467"/>
      <c r="P25" s="468">
        <f>SUM(C25:L25)</f>
        <v>0</v>
      </c>
      <c r="Q25" s="458">
        <f t="shared" si="7"/>
        <v>0</v>
      </c>
    </row>
    <row r="26" spans="2:17" x14ac:dyDescent="0.2">
      <c r="B26" s="2" t="s">
        <v>391</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380</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126</v>
      </c>
    </row>
    <row r="31" spans="2:17" x14ac:dyDescent="0.2">
      <c r="B31" s="2" t="s">
        <v>338</v>
      </c>
      <c r="C31" s="464"/>
      <c r="D31" s="464"/>
      <c r="E31" s="464"/>
      <c r="F31" s="464"/>
      <c r="G31" s="464"/>
      <c r="H31" s="464"/>
      <c r="I31" s="464"/>
      <c r="J31" s="464"/>
      <c r="K31" s="464"/>
      <c r="L31" s="464"/>
      <c r="M31" s="464"/>
      <c r="N31" s="464"/>
      <c r="O31" s="464"/>
      <c r="P31" s="454">
        <f>SUM(C31:O31)</f>
        <v>0</v>
      </c>
    </row>
    <row r="32" spans="2:17" x14ac:dyDescent="0.2">
      <c r="B32" s="2" t="s">
        <v>145</v>
      </c>
      <c r="C32" s="464"/>
      <c r="D32" s="464"/>
      <c r="E32" s="464"/>
      <c r="F32" s="464"/>
      <c r="G32" s="464"/>
      <c r="H32" s="464"/>
      <c r="I32" s="464"/>
      <c r="J32" s="464"/>
      <c r="K32" s="464"/>
      <c r="L32" s="464"/>
      <c r="M32" s="464"/>
      <c r="N32" s="464"/>
      <c r="O32" s="464"/>
      <c r="P32" s="454">
        <f>SUM(C32:L32)</f>
        <v>0</v>
      </c>
    </row>
    <row r="33" spans="2:16" x14ac:dyDescent="0.2">
      <c r="B33" s="2" t="s">
        <v>393</v>
      </c>
      <c r="C33" s="464"/>
      <c r="D33" s="464"/>
      <c r="E33" s="464"/>
      <c r="F33" s="464"/>
      <c r="G33" s="464"/>
      <c r="H33" s="464"/>
      <c r="I33" s="464"/>
      <c r="J33" s="464"/>
      <c r="K33" s="464"/>
      <c r="L33" s="464"/>
      <c r="M33" s="464"/>
      <c r="N33" s="464"/>
      <c r="O33" s="464"/>
      <c r="P33" s="454">
        <f>SUM(C33:O33)</f>
        <v>0</v>
      </c>
    </row>
    <row r="34" spans="2:16" x14ac:dyDescent="0.2">
      <c r="B34" s="2" t="s">
        <v>394</v>
      </c>
      <c r="C34" s="464"/>
      <c r="D34" s="464"/>
      <c r="E34" s="464"/>
      <c r="F34" s="464"/>
      <c r="G34" s="464"/>
      <c r="H34" s="464"/>
      <c r="I34" s="464"/>
      <c r="J34" s="464"/>
      <c r="K34" s="464"/>
      <c r="L34" s="464"/>
      <c r="M34" s="464"/>
      <c r="N34" s="464"/>
      <c r="O34" s="464"/>
      <c r="P34" s="454">
        <f>SUM(C34:L34)</f>
        <v>0</v>
      </c>
    </row>
    <row r="35" spans="2:16" x14ac:dyDescent="0.2">
      <c r="B35" s="2" t="s">
        <v>395</v>
      </c>
      <c r="C35" s="464"/>
      <c r="D35" s="464"/>
      <c r="E35" s="464"/>
      <c r="F35" s="464"/>
      <c r="G35" s="464"/>
      <c r="H35" s="464"/>
      <c r="I35" s="464"/>
      <c r="J35" s="464"/>
      <c r="K35" s="464"/>
      <c r="L35" s="464"/>
      <c r="M35" s="464"/>
      <c r="N35" s="464"/>
      <c r="O35" s="464"/>
      <c r="P35" s="454">
        <f>SUM(C35:L35)</f>
        <v>0</v>
      </c>
    </row>
    <row r="36" spans="2:16" x14ac:dyDescent="0.2">
      <c r="B36" s="2" t="s">
        <v>396</v>
      </c>
      <c r="C36" s="464"/>
      <c r="D36" s="464"/>
      <c r="E36" s="464"/>
      <c r="F36" s="464"/>
      <c r="G36" s="464"/>
      <c r="H36" s="464"/>
      <c r="I36" s="464"/>
      <c r="J36" s="464"/>
      <c r="K36" s="464"/>
      <c r="L36" s="464"/>
      <c r="M36" s="464"/>
      <c r="N36" s="464"/>
      <c r="O36" s="464"/>
      <c r="P36" s="454">
        <f>SUM(C36:L36)</f>
        <v>0</v>
      </c>
    </row>
    <row r="37" spans="2:16" x14ac:dyDescent="0.2">
      <c r="B37" s="2" t="s">
        <v>343</v>
      </c>
      <c r="C37" s="464"/>
      <c r="D37" s="464"/>
      <c r="E37" s="464"/>
      <c r="F37" s="464"/>
      <c r="G37" s="464"/>
      <c r="H37" s="464"/>
      <c r="I37" s="464"/>
      <c r="J37" s="464"/>
      <c r="K37" s="464"/>
      <c r="L37" s="464"/>
      <c r="M37" s="464"/>
      <c r="N37" s="464"/>
      <c r="O37" s="464"/>
      <c r="P37" s="454">
        <f>SUM(C37:L37)</f>
        <v>0</v>
      </c>
    </row>
    <row r="38" spans="2:16" ht="15" x14ac:dyDescent="0.25">
      <c r="B38" s="12" t="s">
        <v>397</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377</v>
      </c>
      <c r="C39" s="467"/>
      <c r="D39" s="467"/>
      <c r="E39" s="467"/>
      <c r="F39" s="467"/>
      <c r="G39" s="467"/>
      <c r="H39" s="467"/>
      <c r="I39" s="467"/>
      <c r="J39" s="467"/>
      <c r="K39" s="467"/>
      <c r="L39" s="467"/>
      <c r="M39" s="467"/>
      <c r="N39" s="467"/>
      <c r="O39" s="467"/>
      <c r="P39" s="454">
        <f>SUM(C39:L39)</f>
        <v>0</v>
      </c>
    </row>
    <row r="40" spans="2:16" x14ac:dyDescent="0.2">
      <c r="B40" t="s">
        <v>378</v>
      </c>
      <c r="C40" s="467"/>
      <c r="D40" s="467"/>
      <c r="E40" s="467"/>
      <c r="F40" s="467"/>
      <c r="G40" s="467"/>
      <c r="H40" s="467"/>
      <c r="I40" s="467"/>
      <c r="J40" s="467"/>
      <c r="K40" s="467"/>
      <c r="L40" s="467"/>
      <c r="M40" s="467"/>
      <c r="N40" s="467"/>
      <c r="O40" s="467"/>
      <c r="P40" s="454">
        <f>SUM(C40:L40)</f>
        <v>0</v>
      </c>
    </row>
    <row r="41" spans="2:16" x14ac:dyDescent="0.2">
      <c r="B41" t="s">
        <v>379</v>
      </c>
      <c r="C41" s="467"/>
      <c r="D41" s="467"/>
      <c r="E41" s="467"/>
      <c r="F41" s="467"/>
      <c r="G41" s="467"/>
      <c r="H41" s="467"/>
      <c r="I41" s="467"/>
      <c r="J41" s="467"/>
      <c r="K41" s="467"/>
      <c r="L41" s="467"/>
      <c r="M41" s="467"/>
      <c r="N41" s="467"/>
      <c r="O41" s="467"/>
      <c r="P41" s="454">
        <f>SUM(C41:L41)</f>
        <v>0</v>
      </c>
    </row>
    <row r="42" spans="2:16" ht="15" x14ac:dyDescent="0.25">
      <c r="B42" s="12" t="s">
        <v>125</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k7vFgjC1+S1bg3uhVY55TuxEvlfsdpf587En0xXzPMuACDkUDk3tNj2THrzwRVdIRLx0nIBzzPWOdmYBUPb9ig==" saltValue="px2GHTQUtjOUTxjtd5D4xQ==" spinCount="100000" sheet="1" objects="1" scenarios="1"/>
  <pageMargins left="0.7" right="0.7" top="0.75" bottom="0.75" header="0.3" footer="0.3"/>
  <legacyDrawing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3">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375</v>
      </c>
      <c r="C1" s="226" t="s">
        <v>569</v>
      </c>
      <c r="E1" s="461"/>
      <c r="F1" s="462"/>
      <c r="G1" s="462"/>
      <c r="H1" s="463"/>
    </row>
    <row r="3" spans="2:16" ht="15" x14ac:dyDescent="0.25">
      <c r="B3" s="43" t="s">
        <v>376</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126</v>
      </c>
    </row>
    <row r="5" spans="2:16" x14ac:dyDescent="0.2">
      <c r="B5" s="2" t="s">
        <v>194</v>
      </c>
      <c r="C5" s="464"/>
      <c r="D5" s="464"/>
      <c r="E5" s="464"/>
      <c r="F5" s="464"/>
      <c r="G5" s="464"/>
      <c r="H5" s="464"/>
      <c r="I5" s="464"/>
      <c r="J5" s="464"/>
      <c r="K5" s="464"/>
      <c r="L5" s="464"/>
      <c r="M5" s="464"/>
      <c r="N5" s="464"/>
      <c r="O5" s="464"/>
      <c r="P5" s="454">
        <f>SUM(C5:O5)</f>
        <v>0</v>
      </c>
    </row>
    <row r="6" spans="2:16" x14ac:dyDescent="0.2">
      <c r="B6" s="2" t="s">
        <v>377</v>
      </c>
      <c r="C6" s="464"/>
      <c r="D6" s="464"/>
      <c r="E6" s="464"/>
      <c r="F6" s="464"/>
      <c r="G6" s="464"/>
      <c r="H6" s="464"/>
      <c r="I6" s="464"/>
      <c r="J6" s="464"/>
      <c r="K6" s="464"/>
      <c r="L6" s="464"/>
      <c r="M6" s="464"/>
      <c r="N6" s="464"/>
      <c r="O6" s="464"/>
      <c r="P6" s="454">
        <f t="shared" ref="P6:P8" si="0">SUM(C6:O6)</f>
        <v>0</v>
      </c>
    </row>
    <row r="7" spans="2:16" x14ac:dyDescent="0.2">
      <c r="B7" s="2" t="s">
        <v>378</v>
      </c>
      <c r="C7" s="464"/>
      <c r="D7" s="464"/>
      <c r="E7" s="464"/>
      <c r="F7" s="464"/>
      <c r="G7" s="464"/>
      <c r="H7" s="464"/>
      <c r="I7" s="464"/>
      <c r="J7" s="464"/>
      <c r="K7" s="464"/>
      <c r="L7" s="464"/>
      <c r="M7" s="464"/>
      <c r="N7" s="464"/>
      <c r="O7" s="464"/>
      <c r="P7" s="454">
        <f t="shared" si="0"/>
        <v>0</v>
      </c>
    </row>
    <row r="8" spans="2:16" x14ac:dyDescent="0.2">
      <c r="B8" s="2" t="s">
        <v>379</v>
      </c>
      <c r="C8" s="464"/>
      <c r="D8" s="464"/>
      <c r="E8" s="464"/>
      <c r="F8" s="464"/>
      <c r="G8" s="464"/>
      <c r="H8" s="464"/>
      <c r="I8" s="464"/>
      <c r="J8" s="464"/>
      <c r="K8" s="464"/>
      <c r="L8" s="464"/>
      <c r="M8" s="464"/>
      <c r="N8" s="464"/>
      <c r="O8" s="464"/>
      <c r="P8" s="454">
        <f t="shared" si="0"/>
        <v>0</v>
      </c>
    </row>
    <row r="9" spans="2:16" ht="15" x14ac:dyDescent="0.25">
      <c r="B9" s="12" t="s">
        <v>380</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381</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126</v>
      </c>
    </row>
    <row r="13" spans="2:16" x14ac:dyDescent="0.2">
      <c r="B13" s="2" t="s">
        <v>382</v>
      </c>
      <c r="C13" s="465"/>
      <c r="D13" s="465"/>
      <c r="E13" s="465"/>
      <c r="F13" s="465"/>
      <c r="G13" s="465"/>
      <c r="H13" s="465"/>
      <c r="I13" s="465"/>
      <c r="J13" s="465"/>
      <c r="K13" s="465"/>
      <c r="L13" s="465"/>
      <c r="M13" s="465"/>
      <c r="N13" s="465"/>
      <c r="O13" s="465"/>
      <c r="P13" s="454">
        <f>SUM(C13:L13)</f>
        <v>0</v>
      </c>
    </row>
    <row r="14" spans="2:16" x14ac:dyDescent="0.2">
      <c r="B14" s="2" t="s">
        <v>383</v>
      </c>
      <c r="C14" s="465"/>
      <c r="D14" s="466"/>
      <c r="E14" s="466"/>
      <c r="F14" s="466"/>
      <c r="G14" s="466"/>
      <c r="H14" s="466"/>
      <c r="I14" s="466"/>
      <c r="J14" s="466"/>
      <c r="K14" s="466"/>
      <c r="L14" s="466"/>
      <c r="M14" s="466"/>
      <c r="N14" s="466"/>
      <c r="O14" s="466"/>
      <c r="P14" s="454">
        <f>SUM(C14:L14)</f>
        <v>0</v>
      </c>
    </row>
    <row r="15" spans="2:16" x14ac:dyDescent="0.2">
      <c r="B15" s="2" t="s">
        <v>384</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385</v>
      </c>
      <c r="C16" s="467"/>
      <c r="D16" s="467"/>
      <c r="E16" s="467"/>
      <c r="F16" s="467"/>
      <c r="G16" s="467"/>
      <c r="H16" s="467"/>
      <c r="I16" s="467"/>
      <c r="J16" s="467"/>
      <c r="K16" s="467"/>
      <c r="L16" s="467"/>
      <c r="M16" s="467"/>
      <c r="N16" s="467"/>
      <c r="O16" s="467"/>
      <c r="P16" s="454">
        <f>SUM(C16:L16)</f>
        <v>0</v>
      </c>
    </row>
    <row r="17" spans="2:17" x14ac:dyDescent="0.2">
      <c r="B17" s="2" t="s">
        <v>386</v>
      </c>
      <c r="C17" s="467"/>
      <c r="D17" s="467"/>
      <c r="E17" s="467"/>
      <c r="F17" s="467"/>
      <c r="G17" s="467"/>
      <c r="H17" s="467"/>
      <c r="I17" s="467"/>
      <c r="J17" s="467"/>
      <c r="K17" s="467"/>
      <c r="L17" s="467"/>
      <c r="M17" s="467"/>
      <c r="N17" s="467"/>
      <c r="O17" s="467"/>
      <c r="P17" s="454">
        <f>SUM(C17:L17)</f>
        <v>0</v>
      </c>
    </row>
    <row r="18" spans="2:17" ht="15" x14ac:dyDescent="0.25">
      <c r="B18" s="12" t="s">
        <v>380</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387</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126</v>
      </c>
      <c r="Q21" s="49" t="s">
        <v>388</v>
      </c>
    </row>
    <row r="22" spans="2:17" x14ac:dyDescent="0.2">
      <c r="B22" s="2" t="s">
        <v>389</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122</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390</v>
      </c>
      <c r="C24" s="467"/>
      <c r="D24" s="467"/>
      <c r="E24" s="467"/>
      <c r="F24" s="467"/>
      <c r="G24" s="467"/>
      <c r="H24" s="467"/>
      <c r="I24" s="467"/>
      <c r="J24" s="467"/>
      <c r="K24" s="467"/>
      <c r="L24" s="467"/>
      <c r="M24" s="467"/>
      <c r="N24" s="467"/>
      <c r="O24" s="467"/>
      <c r="P24" s="468">
        <f>SUM(C24:L24)</f>
        <v>0</v>
      </c>
      <c r="Q24" s="458">
        <f t="shared" si="7"/>
        <v>0</v>
      </c>
    </row>
    <row r="25" spans="2:17" x14ac:dyDescent="0.2">
      <c r="B25" s="2" t="s">
        <v>124</v>
      </c>
      <c r="C25" s="467"/>
      <c r="D25" s="467"/>
      <c r="E25" s="467"/>
      <c r="F25" s="467"/>
      <c r="G25" s="467"/>
      <c r="H25" s="467"/>
      <c r="I25" s="467"/>
      <c r="J25" s="467"/>
      <c r="K25" s="467"/>
      <c r="L25" s="467"/>
      <c r="M25" s="467"/>
      <c r="N25" s="467"/>
      <c r="O25" s="467"/>
      <c r="P25" s="468">
        <f>SUM(C25:L25)</f>
        <v>0</v>
      </c>
      <c r="Q25" s="458">
        <f t="shared" si="7"/>
        <v>0</v>
      </c>
    </row>
    <row r="26" spans="2:17" x14ac:dyDescent="0.2">
      <c r="B26" s="2" t="s">
        <v>391</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380</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392</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126</v>
      </c>
    </row>
    <row r="31" spans="2:17" x14ac:dyDescent="0.2">
      <c r="B31" s="2" t="s">
        <v>338</v>
      </c>
      <c r="C31" s="464"/>
      <c r="D31" s="464"/>
      <c r="E31" s="464"/>
      <c r="F31" s="464"/>
      <c r="G31" s="464"/>
      <c r="H31" s="464"/>
      <c r="I31" s="464"/>
      <c r="J31" s="464"/>
      <c r="K31" s="464"/>
      <c r="L31" s="464"/>
      <c r="M31" s="464"/>
      <c r="N31" s="464"/>
      <c r="O31" s="464"/>
      <c r="P31" s="454">
        <f>SUM(C31:O31)</f>
        <v>0</v>
      </c>
    </row>
    <row r="32" spans="2:17" x14ac:dyDescent="0.2">
      <c r="B32" s="2" t="s">
        <v>145</v>
      </c>
      <c r="C32" s="464"/>
      <c r="D32" s="464"/>
      <c r="E32" s="464"/>
      <c r="F32" s="464"/>
      <c r="G32" s="464"/>
      <c r="H32" s="464"/>
      <c r="I32" s="464"/>
      <c r="J32" s="464"/>
      <c r="K32" s="464"/>
      <c r="L32" s="464"/>
      <c r="M32" s="464"/>
      <c r="N32" s="464"/>
      <c r="O32" s="464"/>
      <c r="P32" s="454">
        <f>SUM(C32:L32)</f>
        <v>0</v>
      </c>
    </row>
    <row r="33" spans="2:16" x14ac:dyDescent="0.2">
      <c r="B33" s="2" t="s">
        <v>393</v>
      </c>
      <c r="C33" s="464"/>
      <c r="D33" s="464"/>
      <c r="E33" s="464"/>
      <c r="F33" s="464"/>
      <c r="G33" s="464"/>
      <c r="H33" s="464"/>
      <c r="I33" s="464"/>
      <c r="J33" s="464"/>
      <c r="K33" s="464"/>
      <c r="L33" s="464"/>
      <c r="M33" s="464"/>
      <c r="N33" s="464"/>
      <c r="O33" s="464"/>
      <c r="P33" s="454">
        <f>SUM(C33:O33)</f>
        <v>0</v>
      </c>
    </row>
    <row r="34" spans="2:16" x14ac:dyDescent="0.2">
      <c r="B34" s="2" t="s">
        <v>394</v>
      </c>
      <c r="C34" s="464"/>
      <c r="D34" s="464"/>
      <c r="E34" s="464"/>
      <c r="F34" s="464"/>
      <c r="G34" s="464"/>
      <c r="H34" s="464"/>
      <c r="I34" s="464"/>
      <c r="J34" s="464"/>
      <c r="K34" s="464"/>
      <c r="L34" s="464"/>
      <c r="M34" s="464"/>
      <c r="N34" s="464"/>
      <c r="O34" s="464"/>
      <c r="P34" s="454">
        <f>SUM(C34:L34)</f>
        <v>0</v>
      </c>
    </row>
    <row r="35" spans="2:16" x14ac:dyDescent="0.2">
      <c r="B35" s="2" t="s">
        <v>395</v>
      </c>
      <c r="C35" s="464"/>
      <c r="D35" s="464"/>
      <c r="E35" s="464"/>
      <c r="F35" s="464"/>
      <c r="G35" s="464"/>
      <c r="H35" s="464"/>
      <c r="I35" s="464"/>
      <c r="J35" s="464"/>
      <c r="K35" s="464"/>
      <c r="L35" s="464"/>
      <c r="M35" s="464"/>
      <c r="N35" s="464"/>
      <c r="O35" s="464"/>
      <c r="P35" s="454">
        <f>SUM(C35:L35)</f>
        <v>0</v>
      </c>
    </row>
    <row r="36" spans="2:16" x14ac:dyDescent="0.2">
      <c r="B36" s="2" t="s">
        <v>396</v>
      </c>
      <c r="C36" s="464"/>
      <c r="D36" s="464"/>
      <c r="E36" s="464"/>
      <c r="F36" s="464"/>
      <c r="G36" s="464"/>
      <c r="H36" s="464"/>
      <c r="I36" s="464"/>
      <c r="J36" s="464"/>
      <c r="K36" s="464"/>
      <c r="L36" s="464"/>
      <c r="M36" s="464"/>
      <c r="N36" s="464"/>
      <c r="O36" s="464"/>
      <c r="P36" s="454">
        <f>SUM(C36:L36)</f>
        <v>0</v>
      </c>
    </row>
    <row r="37" spans="2:16" x14ac:dyDescent="0.2">
      <c r="B37" s="2" t="s">
        <v>343</v>
      </c>
      <c r="C37" s="464"/>
      <c r="D37" s="464"/>
      <c r="E37" s="464"/>
      <c r="F37" s="464"/>
      <c r="G37" s="464"/>
      <c r="H37" s="464"/>
      <c r="I37" s="464"/>
      <c r="J37" s="464"/>
      <c r="K37" s="464"/>
      <c r="L37" s="464"/>
      <c r="M37" s="464"/>
      <c r="N37" s="464"/>
      <c r="O37" s="464"/>
      <c r="P37" s="454">
        <f>SUM(C37:L37)</f>
        <v>0</v>
      </c>
    </row>
    <row r="38" spans="2:16" ht="15" x14ac:dyDescent="0.25">
      <c r="B38" s="12" t="s">
        <v>397</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377</v>
      </c>
      <c r="C39" s="467"/>
      <c r="D39" s="467"/>
      <c r="E39" s="467"/>
      <c r="F39" s="467"/>
      <c r="G39" s="467"/>
      <c r="H39" s="467"/>
      <c r="I39" s="467"/>
      <c r="J39" s="467"/>
      <c r="K39" s="467"/>
      <c r="L39" s="467"/>
      <c r="M39" s="467"/>
      <c r="N39" s="467"/>
      <c r="O39" s="467"/>
      <c r="P39" s="454">
        <f>SUM(C39:L39)</f>
        <v>0</v>
      </c>
    </row>
    <row r="40" spans="2:16" x14ac:dyDescent="0.2">
      <c r="B40" t="s">
        <v>378</v>
      </c>
      <c r="C40" s="467"/>
      <c r="D40" s="467"/>
      <c r="E40" s="467"/>
      <c r="F40" s="467"/>
      <c r="G40" s="467"/>
      <c r="H40" s="467"/>
      <c r="I40" s="467"/>
      <c r="J40" s="467"/>
      <c r="K40" s="467"/>
      <c r="L40" s="467"/>
      <c r="M40" s="467"/>
      <c r="N40" s="467"/>
      <c r="O40" s="467"/>
      <c r="P40" s="454">
        <f>SUM(C40:L40)</f>
        <v>0</v>
      </c>
    </row>
    <row r="41" spans="2:16" x14ac:dyDescent="0.2">
      <c r="B41" t="s">
        <v>379</v>
      </c>
      <c r="C41" s="467"/>
      <c r="D41" s="467"/>
      <c r="E41" s="467"/>
      <c r="F41" s="467"/>
      <c r="G41" s="467"/>
      <c r="H41" s="467"/>
      <c r="I41" s="467"/>
      <c r="J41" s="467"/>
      <c r="K41" s="467"/>
      <c r="L41" s="467"/>
      <c r="M41" s="467"/>
      <c r="N41" s="467"/>
      <c r="O41" s="467"/>
      <c r="P41" s="454">
        <f>SUM(C41:L41)</f>
        <v>0</v>
      </c>
    </row>
    <row r="42" spans="2:16" ht="15" x14ac:dyDescent="0.25">
      <c r="B42" s="12" t="s">
        <v>125</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g5BsasxQ0M+b1+79Nze1WDHVmeMY+Z2hdCumEl7xmnBk7qlDk8yYXb+0hkxV4brWmq3A6SdCVPlRhZe7nBoCqQ==" saltValue="DisWAeNHQWLv7iApJMIq7Q==" spinCount="100000" sheet="1" objects="1" scenarios="1"/>
  <pageMargins left="0.7" right="0.7" top="0.75" bottom="0.75" header="0.3" footer="0.3"/>
  <legacy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4">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570</v>
      </c>
      <c r="C1" s="113"/>
      <c r="D1" s="226" t="s">
        <v>569</v>
      </c>
      <c r="F1" s="461"/>
      <c r="G1" s="462"/>
      <c r="H1" s="462"/>
      <c r="I1" s="46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430</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498"/>
      <c r="D4" s="498"/>
      <c r="E4" s="498"/>
      <c r="F4" s="498"/>
      <c r="G4" s="498"/>
      <c r="H4" s="498"/>
      <c r="I4" s="498"/>
      <c r="J4" s="498"/>
      <c r="K4" s="498"/>
      <c r="L4" s="498"/>
      <c r="M4" s="498"/>
      <c r="N4" s="498"/>
      <c r="O4" s="498"/>
      <c r="P4" s="436">
        <f>SUM(C4:O4)</f>
        <v>0</v>
      </c>
      <c r="Q4" s="435">
        <f>SUM(K4:O4)</f>
        <v>0</v>
      </c>
      <c r="R4" s="113"/>
      <c r="S4" s="447" t="s">
        <v>435</v>
      </c>
      <c r="T4" s="447"/>
      <c r="U4" s="447"/>
      <c r="V4" s="447"/>
      <c r="W4" s="447"/>
      <c r="X4" s="447"/>
      <c r="Y4" s="447"/>
      <c r="Z4" s="447"/>
      <c r="AA4" s="447"/>
    </row>
    <row r="5" spans="2:27" x14ac:dyDescent="0.2">
      <c r="B5" s="432" t="s">
        <v>436</v>
      </c>
      <c r="C5" s="498"/>
      <c r="D5" s="498"/>
      <c r="E5" s="498"/>
      <c r="F5" s="498"/>
      <c r="G5" s="498"/>
      <c r="H5" s="498"/>
      <c r="I5" s="498"/>
      <c r="J5" s="498"/>
      <c r="K5" s="498"/>
      <c r="L5" s="498"/>
      <c r="M5" s="498"/>
      <c r="N5" s="498"/>
      <c r="O5" s="498"/>
      <c r="P5" s="436">
        <f t="shared" ref="P5:P7" si="1">SUM(C5:O5)</f>
        <v>0</v>
      </c>
      <c r="Q5" s="435">
        <f t="shared" ref="Q5:Q7" si="2">SUM(K5:O5)</f>
        <v>0</v>
      </c>
      <c r="R5" s="113"/>
      <c r="S5" s="447" t="s">
        <v>437</v>
      </c>
      <c r="T5" s="447"/>
      <c r="U5" s="447"/>
      <c r="V5" s="447"/>
      <c r="W5" s="447"/>
      <c r="X5" s="447"/>
      <c r="Y5" s="447"/>
      <c r="Z5" s="447"/>
      <c r="AA5" s="447"/>
    </row>
    <row r="6" spans="2:27" x14ac:dyDescent="0.2">
      <c r="B6" s="432" t="s">
        <v>438</v>
      </c>
      <c r="C6" s="498"/>
      <c r="D6" s="498"/>
      <c r="E6" s="498"/>
      <c r="F6" s="498"/>
      <c r="G6" s="498"/>
      <c r="H6" s="498"/>
      <c r="I6" s="498"/>
      <c r="J6" s="498"/>
      <c r="K6" s="498"/>
      <c r="L6" s="498"/>
      <c r="M6" s="498"/>
      <c r="N6" s="498"/>
      <c r="O6" s="498"/>
      <c r="P6" s="436">
        <f t="shared" si="1"/>
        <v>0</v>
      </c>
      <c r="Q6" s="435">
        <f t="shared" si="2"/>
        <v>0</v>
      </c>
      <c r="R6" s="113"/>
      <c r="S6" s="447" t="s">
        <v>439</v>
      </c>
      <c r="T6" s="447"/>
      <c r="U6" s="447"/>
      <c r="V6" s="447"/>
      <c r="W6" s="447"/>
      <c r="X6" s="447"/>
      <c r="Y6" s="447"/>
      <c r="Z6" s="447"/>
      <c r="AA6" s="447"/>
    </row>
    <row r="7" spans="2:27" x14ac:dyDescent="0.2">
      <c r="B7" s="432" t="s">
        <v>114</v>
      </c>
      <c r="C7" s="498"/>
      <c r="D7" s="498"/>
      <c r="E7" s="498"/>
      <c r="F7" s="498"/>
      <c r="G7" s="498"/>
      <c r="H7" s="498"/>
      <c r="I7" s="498"/>
      <c r="J7" s="498"/>
      <c r="K7" s="498"/>
      <c r="L7" s="498"/>
      <c r="M7" s="498"/>
      <c r="N7" s="498"/>
      <c r="O7" s="498"/>
      <c r="P7" s="436">
        <f t="shared" si="1"/>
        <v>0</v>
      </c>
      <c r="Q7" s="435">
        <f t="shared" si="2"/>
        <v>0</v>
      </c>
      <c r="R7" s="113"/>
      <c r="S7" s="447" t="s">
        <v>440</v>
      </c>
      <c r="T7" s="447"/>
      <c r="U7" s="447"/>
      <c r="V7" s="447"/>
      <c r="W7" s="447"/>
      <c r="X7" s="447"/>
      <c r="Y7" s="447"/>
      <c r="Z7" s="447"/>
      <c r="AA7" s="447"/>
    </row>
    <row r="8" spans="2:27" x14ac:dyDescent="0.2">
      <c r="B8" s="437" t="s">
        <v>380</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571</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498"/>
      <c r="D11" s="498"/>
      <c r="E11" s="498"/>
      <c r="F11" s="498"/>
      <c r="G11" s="498"/>
      <c r="H11" s="498"/>
      <c r="I11" s="498"/>
      <c r="J11" s="498"/>
      <c r="K11" s="498"/>
      <c r="L11" s="498"/>
      <c r="M11" s="498"/>
      <c r="N11" s="498"/>
      <c r="O11" s="498"/>
      <c r="P11" s="436">
        <f>SUM(C11:O11)</f>
        <v>0</v>
      </c>
      <c r="Q11" s="435">
        <f t="shared" ref="Q11:Q15" si="5">SUM(K11:O11)</f>
        <v>0</v>
      </c>
      <c r="R11" s="113"/>
      <c r="S11" s="446" t="s">
        <v>444</v>
      </c>
      <c r="T11" s="446"/>
      <c r="U11" s="446"/>
      <c r="V11" s="446"/>
      <c r="W11" s="446"/>
      <c r="X11" s="446"/>
      <c r="Y11" s="446"/>
      <c r="Z11" s="446"/>
      <c r="AA11" s="446"/>
    </row>
    <row r="12" spans="2:27" x14ac:dyDescent="0.2">
      <c r="B12" s="432" t="s">
        <v>445</v>
      </c>
      <c r="C12" s="498"/>
      <c r="D12" s="498"/>
      <c r="E12" s="498"/>
      <c r="F12" s="498"/>
      <c r="G12" s="498"/>
      <c r="H12" s="498"/>
      <c r="I12" s="498"/>
      <c r="J12" s="498"/>
      <c r="K12" s="498"/>
      <c r="L12" s="498"/>
      <c r="M12" s="498"/>
      <c r="N12" s="498"/>
      <c r="O12" s="498"/>
      <c r="P12" s="436">
        <f t="shared" ref="P12:P15" si="6">SUM(C12:O12)</f>
        <v>0</v>
      </c>
      <c r="Q12" s="435">
        <f t="shared" si="5"/>
        <v>0</v>
      </c>
      <c r="R12" s="113"/>
      <c r="S12" s="447" t="s">
        <v>446</v>
      </c>
      <c r="T12" s="447"/>
      <c r="U12" s="447"/>
      <c r="V12" s="447"/>
      <c r="W12" s="447"/>
      <c r="X12" s="447"/>
      <c r="Y12" s="447"/>
      <c r="Z12" s="447"/>
      <c r="AA12" s="447"/>
    </row>
    <row r="13" spans="2:27" x14ac:dyDescent="0.2">
      <c r="B13" s="432" t="s">
        <v>447</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448</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386</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380</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450</v>
      </c>
      <c r="C18" s="453">
        <f>C3</f>
        <v>2025</v>
      </c>
      <c r="D18" s="453">
        <f t="shared" ref="D18:O18" si="9">D3</f>
        <v>2026</v>
      </c>
      <c r="E18" s="453">
        <f t="shared" si="9"/>
        <v>2027</v>
      </c>
      <c r="F18" s="453">
        <f t="shared" si="9"/>
        <v>2028</v>
      </c>
      <c r="G18" s="453">
        <f t="shared" si="9"/>
        <v>2029</v>
      </c>
      <c r="H18" s="453">
        <f t="shared" si="9"/>
        <v>2030</v>
      </c>
      <c r="I18" s="453">
        <f t="shared" si="9"/>
        <v>2031</v>
      </c>
      <c r="J18" s="453">
        <f t="shared" si="9"/>
        <v>2032</v>
      </c>
      <c r="K18" s="453">
        <f t="shared" si="9"/>
        <v>2033</v>
      </c>
      <c r="L18" s="453">
        <f t="shared" si="9"/>
        <v>2034</v>
      </c>
      <c r="M18" s="453">
        <f t="shared" si="9"/>
        <v>2035</v>
      </c>
      <c r="N18" s="453">
        <f t="shared" si="9"/>
        <v>2036</v>
      </c>
      <c r="O18" s="453">
        <f t="shared" si="9"/>
        <v>2037</v>
      </c>
      <c r="P18" s="433" t="s">
        <v>126</v>
      </c>
      <c r="Q18" s="442" t="s">
        <v>432</v>
      </c>
      <c r="R18" s="113"/>
      <c r="S18" s="113"/>
      <c r="T18" s="113"/>
      <c r="U18" s="113"/>
      <c r="V18" s="113"/>
      <c r="W18" s="113"/>
      <c r="X18" s="113"/>
      <c r="Y18" s="113"/>
      <c r="Z18" s="113"/>
      <c r="AA18" s="113"/>
    </row>
    <row r="19" spans="2:27" x14ac:dyDescent="0.2">
      <c r="B19" s="432" t="s">
        <v>449</v>
      </c>
      <c r="C19" s="498"/>
      <c r="D19" s="498"/>
      <c r="E19" s="498"/>
      <c r="F19" s="498"/>
      <c r="G19" s="498"/>
      <c r="H19" s="498"/>
      <c r="I19" s="498"/>
      <c r="J19" s="498"/>
      <c r="K19" s="498"/>
      <c r="L19" s="498"/>
      <c r="M19" s="498"/>
      <c r="N19" s="498"/>
      <c r="O19" s="498"/>
      <c r="P19" s="436">
        <f>SUM(C19:O19)</f>
        <v>0</v>
      </c>
      <c r="Q19" s="435">
        <f t="shared" ref="Q19:Q23" si="10">SUM(K19:O19)</f>
        <v>0</v>
      </c>
      <c r="R19" s="113"/>
      <c r="S19" s="446" t="s">
        <v>450</v>
      </c>
      <c r="T19" s="446"/>
      <c r="U19" s="446"/>
      <c r="V19" s="446"/>
      <c r="W19" s="446"/>
      <c r="X19" s="446"/>
      <c r="Y19" s="446"/>
      <c r="Z19" s="446"/>
      <c r="AA19" s="446"/>
    </row>
    <row r="20" spans="2:27" x14ac:dyDescent="0.2">
      <c r="B20" s="432" t="s">
        <v>451</v>
      </c>
      <c r="C20" s="498"/>
      <c r="D20" s="498"/>
      <c r="E20" s="498"/>
      <c r="F20" s="498"/>
      <c r="G20" s="498"/>
      <c r="H20" s="498"/>
      <c r="I20" s="498"/>
      <c r="J20" s="498"/>
      <c r="K20" s="498"/>
      <c r="L20" s="498"/>
      <c r="M20" s="498"/>
      <c r="N20" s="498"/>
      <c r="O20" s="498"/>
      <c r="P20" s="436">
        <f t="shared" ref="P20:P23" si="11">SUM(C20:O20)</f>
        <v>0</v>
      </c>
      <c r="Q20" s="435">
        <f t="shared" si="10"/>
        <v>0</v>
      </c>
      <c r="R20" s="113"/>
      <c r="S20" s="447" t="s">
        <v>452</v>
      </c>
      <c r="T20" s="447"/>
      <c r="U20" s="447"/>
      <c r="V20" s="447"/>
      <c r="W20" s="447"/>
      <c r="X20" s="447"/>
      <c r="Y20" s="447"/>
      <c r="Z20" s="447"/>
      <c r="AA20" s="447"/>
    </row>
    <row r="21" spans="2:27" x14ac:dyDescent="0.2">
      <c r="B21" s="432" t="s">
        <v>453</v>
      </c>
      <c r="C21" s="498"/>
      <c r="D21" s="498"/>
      <c r="E21" s="498"/>
      <c r="F21" s="498"/>
      <c r="G21" s="498"/>
      <c r="H21" s="498"/>
      <c r="I21" s="498"/>
      <c r="J21" s="498"/>
      <c r="K21" s="498"/>
      <c r="L21" s="498"/>
      <c r="M21" s="498"/>
      <c r="N21" s="498"/>
      <c r="O21" s="498"/>
      <c r="P21" s="436">
        <f t="shared" si="11"/>
        <v>0</v>
      </c>
      <c r="Q21" s="435">
        <f t="shared" si="10"/>
        <v>0</v>
      </c>
      <c r="R21" s="113"/>
      <c r="S21" s="447" t="s">
        <v>454</v>
      </c>
      <c r="T21" s="447"/>
      <c r="U21" s="447"/>
      <c r="V21" s="447"/>
      <c r="W21" s="447"/>
      <c r="X21" s="447"/>
      <c r="Y21" s="447"/>
      <c r="Z21" s="447"/>
      <c r="AA21" s="447"/>
    </row>
    <row r="22" spans="2:27" x14ac:dyDescent="0.2">
      <c r="B22" s="432" t="s">
        <v>455</v>
      </c>
      <c r="C22" s="498"/>
      <c r="D22" s="498"/>
      <c r="E22" s="498"/>
      <c r="F22" s="498"/>
      <c r="G22" s="498"/>
      <c r="H22" s="498"/>
      <c r="I22" s="498"/>
      <c r="J22" s="498"/>
      <c r="K22" s="498"/>
      <c r="L22" s="498"/>
      <c r="M22" s="498"/>
      <c r="N22" s="498"/>
      <c r="O22" s="498"/>
      <c r="P22" s="436">
        <f t="shared" si="11"/>
        <v>0</v>
      </c>
      <c r="Q22" s="435">
        <f t="shared" si="10"/>
        <v>0</v>
      </c>
      <c r="R22" s="113"/>
      <c r="S22" s="447" t="s">
        <v>456</v>
      </c>
      <c r="T22" s="447"/>
      <c r="U22" s="447"/>
      <c r="V22" s="447"/>
      <c r="W22" s="447"/>
      <c r="X22" s="447"/>
      <c r="Y22" s="447"/>
      <c r="Z22" s="447"/>
      <c r="AA22" s="447"/>
    </row>
    <row r="23" spans="2:27" x14ac:dyDescent="0.2">
      <c r="B23" s="443" t="s">
        <v>457</v>
      </c>
      <c r="C23" s="498"/>
      <c r="D23" s="498"/>
      <c r="E23" s="498"/>
      <c r="F23" s="498"/>
      <c r="G23" s="498"/>
      <c r="H23" s="498"/>
      <c r="I23" s="498"/>
      <c r="J23" s="498"/>
      <c r="K23" s="498"/>
      <c r="L23" s="498"/>
      <c r="M23" s="498"/>
      <c r="N23" s="498"/>
      <c r="O23" s="498"/>
      <c r="P23" s="436">
        <f t="shared" si="11"/>
        <v>0</v>
      </c>
      <c r="Q23" s="435">
        <f t="shared" si="10"/>
        <v>0</v>
      </c>
      <c r="R23" s="113"/>
      <c r="S23" s="447" t="s">
        <v>458</v>
      </c>
      <c r="T23" s="447"/>
      <c r="U23" s="447"/>
      <c r="V23" s="447"/>
      <c r="W23" s="447"/>
      <c r="X23" s="447"/>
      <c r="Y23" s="447"/>
      <c r="Z23" s="447"/>
      <c r="AA23" s="447"/>
    </row>
    <row r="24" spans="2:27" x14ac:dyDescent="0.2">
      <c r="B24" s="437" t="s">
        <v>459</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572</v>
      </c>
      <c r="C29" s="640">
        <f>C3</f>
        <v>2025</v>
      </c>
      <c r="D29" s="640">
        <f t="shared" ref="D29:O29" si="15">D3</f>
        <v>2026</v>
      </c>
      <c r="E29" s="640">
        <f t="shared" si="15"/>
        <v>2027</v>
      </c>
      <c r="F29" s="640">
        <f t="shared" si="15"/>
        <v>2028</v>
      </c>
      <c r="G29" s="640">
        <f t="shared" si="15"/>
        <v>2029</v>
      </c>
      <c r="H29" s="640">
        <f t="shared" si="15"/>
        <v>2030</v>
      </c>
      <c r="I29" s="640">
        <f t="shared" si="15"/>
        <v>2031</v>
      </c>
      <c r="J29" s="640">
        <f t="shared" si="15"/>
        <v>2032</v>
      </c>
      <c r="K29" s="640">
        <f t="shared" si="15"/>
        <v>2033</v>
      </c>
      <c r="L29" s="640">
        <f t="shared" si="15"/>
        <v>2034</v>
      </c>
      <c r="M29" s="640">
        <f t="shared" si="15"/>
        <v>2035</v>
      </c>
      <c r="N29" s="640">
        <f t="shared" si="15"/>
        <v>2036</v>
      </c>
      <c r="O29" s="640">
        <f t="shared" si="15"/>
        <v>2037</v>
      </c>
      <c r="P29" s="433" t="s">
        <v>126</v>
      </c>
      <c r="Q29" s="442" t="s">
        <v>432</v>
      </c>
      <c r="R29" s="113"/>
      <c r="S29" s="113"/>
      <c r="T29" s="113"/>
      <c r="U29" s="113"/>
      <c r="V29" s="113"/>
      <c r="W29" s="113"/>
      <c r="X29" s="113"/>
      <c r="Y29" s="113"/>
      <c r="Z29" s="113"/>
      <c r="AA29" s="113"/>
    </row>
    <row r="30" spans="2:27" ht="15" x14ac:dyDescent="0.25">
      <c r="B30" s="641" t="s">
        <v>463</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1" t="s">
        <v>464</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1" t="s">
        <v>465</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1" t="s">
        <v>466</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O36" si="20">D3</f>
        <v>2026</v>
      </c>
      <c r="E36" s="640">
        <f t="shared" si="20"/>
        <v>2027</v>
      </c>
      <c r="F36" s="640">
        <f t="shared" si="20"/>
        <v>2028</v>
      </c>
      <c r="G36" s="640">
        <f t="shared" si="20"/>
        <v>2029</v>
      </c>
      <c r="H36" s="640">
        <f t="shared" si="20"/>
        <v>2030</v>
      </c>
      <c r="I36" s="640">
        <f t="shared" si="20"/>
        <v>2031</v>
      </c>
      <c r="J36" s="640">
        <f t="shared" si="20"/>
        <v>2032</v>
      </c>
      <c r="K36" s="640">
        <f t="shared" si="20"/>
        <v>2033</v>
      </c>
      <c r="L36" s="640">
        <f t="shared" si="20"/>
        <v>2034</v>
      </c>
      <c r="M36" s="640">
        <f t="shared" si="20"/>
        <v>2035</v>
      </c>
      <c r="N36" s="640">
        <f t="shared" si="20"/>
        <v>2036</v>
      </c>
      <c r="O36" s="640">
        <f t="shared" si="20"/>
        <v>2037</v>
      </c>
      <c r="P36" s="433" t="s">
        <v>126</v>
      </c>
      <c r="Q36" s="442" t="s">
        <v>432</v>
      </c>
      <c r="R36" s="113"/>
      <c r="S36" s="113"/>
      <c r="T36" s="113"/>
    </row>
    <row r="37" spans="2:20" ht="15" x14ac:dyDescent="0.25">
      <c r="B37" s="449" t="s">
        <v>438</v>
      </c>
      <c r="C37" s="644"/>
      <c r="D37" s="644"/>
      <c r="E37" s="644"/>
      <c r="F37" s="644"/>
      <c r="G37" s="644"/>
      <c r="H37" s="644"/>
      <c r="I37" s="644"/>
      <c r="J37" s="644"/>
      <c r="K37" s="644"/>
      <c r="L37" s="644"/>
      <c r="M37" s="644"/>
      <c r="N37" s="644"/>
      <c r="O37" s="644"/>
      <c r="P37" s="431">
        <f t="shared" ref="P37:P38" si="21">SUM(C37:O37)</f>
        <v>0</v>
      </c>
      <c r="Q37" s="435">
        <f t="shared" ref="Q37:Q38" si="22">SUM(K37:O37)</f>
        <v>0</v>
      </c>
      <c r="R37" s="113"/>
      <c r="S37" s="113"/>
      <c r="T37" s="113"/>
    </row>
    <row r="38" spans="2:20" ht="15" x14ac:dyDescent="0.25">
      <c r="B38" s="449" t="s">
        <v>114</v>
      </c>
      <c r="C38" s="644"/>
      <c r="D38" s="644"/>
      <c r="E38" s="644"/>
      <c r="F38" s="644"/>
      <c r="G38" s="644"/>
      <c r="H38" s="644"/>
      <c r="I38" s="644"/>
      <c r="J38" s="644"/>
      <c r="K38" s="644"/>
      <c r="L38" s="644"/>
      <c r="M38" s="644"/>
      <c r="N38" s="644"/>
      <c r="O38" s="644"/>
      <c r="P38" s="431">
        <f t="shared" si="21"/>
        <v>0</v>
      </c>
      <c r="Q38" s="435">
        <f t="shared" si="22"/>
        <v>0</v>
      </c>
      <c r="R38" s="113"/>
      <c r="S38" s="113"/>
      <c r="T38" s="113"/>
    </row>
    <row r="39" spans="2:20" ht="15" x14ac:dyDescent="0.25">
      <c r="B39" s="450" t="s">
        <v>276</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9O/DEylNZ3J4SBz9xLwR0HT5dti5duIjzt6yYMXtN7PCk2OzqguvultTrto0BbEnbg5ggrUMt4m/P86gtLqw==" saltValue="Rx6gcofUPTDwwqsan2S8kA==" spinCount="100000" sheet="1" formatCells="0" formatColumns="0" formatRows="0"/>
  <mergeCells count="1">
    <mergeCell ref="B34:Q34"/>
  </mergeCells>
  <pageMargins left="0.7" right="0.7" top="0.75" bottom="0.75" header="0.3" footer="0.3"/>
  <pageSetup paperSize="9" scale="48"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6">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570</v>
      </c>
      <c r="C1" s="113"/>
      <c r="D1" s="226" t="s">
        <v>569</v>
      </c>
      <c r="F1" s="461"/>
      <c r="G1" s="462"/>
      <c r="H1" s="462"/>
      <c r="I1" s="46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430</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498"/>
      <c r="D4" s="498"/>
      <c r="E4" s="498"/>
      <c r="F4" s="498"/>
      <c r="G4" s="498"/>
      <c r="H4" s="498"/>
      <c r="I4" s="498"/>
      <c r="J4" s="498"/>
      <c r="K4" s="498"/>
      <c r="L4" s="498"/>
      <c r="M4" s="498"/>
      <c r="N4" s="498"/>
      <c r="O4" s="498"/>
      <c r="P4" s="436">
        <f>SUM(C4:O4)</f>
        <v>0</v>
      </c>
      <c r="Q4" s="435">
        <f>SUM(K4:O4)</f>
        <v>0</v>
      </c>
      <c r="R4" s="113"/>
      <c r="S4" s="447" t="s">
        <v>435</v>
      </c>
      <c r="T4" s="447"/>
      <c r="U4" s="447"/>
      <c r="V4" s="447"/>
      <c r="W4" s="447"/>
      <c r="X4" s="447"/>
      <c r="Y4" s="447"/>
      <c r="Z4" s="447"/>
      <c r="AA4" s="447"/>
    </row>
    <row r="5" spans="2:27" x14ac:dyDescent="0.2">
      <c r="B5" s="432" t="s">
        <v>436</v>
      </c>
      <c r="C5" s="498"/>
      <c r="D5" s="498"/>
      <c r="E5" s="498"/>
      <c r="F5" s="498"/>
      <c r="G5" s="498"/>
      <c r="H5" s="498"/>
      <c r="I5" s="498"/>
      <c r="J5" s="498"/>
      <c r="K5" s="498"/>
      <c r="L5" s="498"/>
      <c r="M5" s="498"/>
      <c r="N5" s="498"/>
      <c r="O5" s="498"/>
      <c r="P5" s="436">
        <f t="shared" ref="P5:P7" si="1">SUM(C5:O5)</f>
        <v>0</v>
      </c>
      <c r="Q5" s="435">
        <f t="shared" ref="Q5:Q7" si="2">SUM(K5:O5)</f>
        <v>0</v>
      </c>
      <c r="R5" s="113"/>
      <c r="S5" s="447" t="s">
        <v>437</v>
      </c>
      <c r="T5" s="447"/>
      <c r="U5" s="447"/>
      <c r="V5" s="447"/>
      <c r="W5" s="447"/>
      <c r="X5" s="447"/>
      <c r="Y5" s="447"/>
      <c r="Z5" s="447"/>
      <c r="AA5" s="447"/>
    </row>
    <row r="6" spans="2:27" x14ac:dyDescent="0.2">
      <c r="B6" s="432" t="s">
        <v>438</v>
      </c>
      <c r="C6" s="498"/>
      <c r="D6" s="498"/>
      <c r="E6" s="498"/>
      <c r="F6" s="498"/>
      <c r="G6" s="498"/>
      <c r="H6" s="498"/>
      <c r="I6" s="498"/>
      <c r="J6" s="498"/>
      <c r="K6" s="498"/>
      <c r="L6" s="498"/>
      <c r="M6" s="498"/>
      <c r="N6" s="498"/>
      <c r="O6" s="498"/>
      <c r="P6" s="436">
        <f t="shared" si="1"/>
        <v>0</v>
      </c>
      <c r="Q6" s="435">
        <f t="shared" si="2"/>
        <v>0</v>
      </c>
      <c r="R6" s="113"/>
      <c r="S6" s="447" t="s">
        <v>439</v>
      </c>
      <c r="T6" s="447"/>
      <c r="U6" s="447"/>
      <c r="V6" s="447"/>
      <c r="W6" s="447"/>
      <c r="X6" s="447"/>
      <c r="Y6" s="447"/>
      <c r="Z6" s="447"/>
      <c r="AA6" s="447"/>
    </row>
    <row r="7" spans="2:27" x14ac:dyDescent="0.2">
      <c r="B7" s="432" t="s">
        <v>114</v>
      </c>
      <c r="C7" s="498"/>
      <c r="D7" s="498"/>
      <c r="E7" s="498"/>
      <c r="F7" s="498"/>
      <c r="G7" s="498"/>
      <c r="H7" s="498"/>
      <c r="I7" s="498"/>
      <c r="J7" s="498"/>
      <c r="K7" s="498"/>
      <c r="L7" s="498"/>
      <c r="M7" s="498"/>
      <c r="N7" s="498"/>
      <c r="O7" s="498"/>
      <c r="P7" s="436">
        <f t="shared" si="1"/>
        <v>0</v>
      </c>
      <c r="Q7" s="435">
        <f t="shared" si="2"/>
        <v>0</v>
      </c>
      <c r="R7" s="113"/>
      <c r="S7" s="447" t="s">
        <v>440</v>
      </c>
      <c r="T7" s="447"/>
      <c r="U7" s="447"/>
      <c r="V7" s="447"/>
      <c r="W7" s="447"/>
      <c r="X7" s="447"/>
      <c r="Y7" s="447"/>
      <c r="Z7" s="447"/>
      <c r="AA7" s="447"/>
    </row>
    <row r="8" spans="2:27" x14ac:dyDescent="0.2">
      <c r="B8" s="437" t="s">
        <v>380</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571</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498"/>
      <c r="D11" s="498"/>
      <c r="E11" s="498"/>
      <c r="F11" s="498"/>
      <c r="G11" s="498"/>
      <c r="H11" s="498"/>
      <c r="I11" s="498"/>
      <c r="J11" s="498"/>
      <c r="K11" s="498"/>
      <c r="L11" s="498"/>
      <c r="M11" s="498"/>
      <c r="N11" s="498"/>
      <c r="O11" s="498"/>
      <c r="P11" s="436">
        <f>SUM(C11:O11)</f>
        <v>0</v>
      </c>
      <c r="Q11" s="435">
        <f t="shared" ref="Q11:Q15" si="5">SUM(K11:O11)</f>
        <v>0</v>
      </c>
      <c r="R11" s="113"/>
      <c r="S11" s="446" t="s">
        <v>444</v>
      </c>
      <c r="T11" s="446"/>
      <c r="U11" s="446"/>
      <c r="V11" s="446"/>
      <c r="W11" s="446"/>
      <c r="X11" s="446"/>
      <c r="Y11" s="446"/>
      <c r="Z11" s="446"/>
      <c r="AA11" s="446"/>
    </row>
    <row r="12" spans="2:27" x14ac:dyDescent="0.2">
      <c r="B12" s="432" t="s">
        <v>445</v>
      </c>
      <c r="C12" s="498"/>
      <c r="D12" s="498"/>
      <c r="E12" s="498"/>
      <c r="F12" s="498"/>
      <c r="G12" s="498"/>
      <c r="H12" s="498"/>
      <c r="I12" s="498"/>
      <c r="J12" s="498"/>
      <c r="K12" s="498"/>
      <c r="L12" s="498"/>
      <c r="M12" s="498"/>
      <c r="N12" s="498"/>
      <c r="O12" s="498"/>
      <c r="P12" s="436">
        <f t="shared" ref="P12:P15" si="6">SUM(C12:O12)</f>
        <v>0</v>
      </c>
      <c r="Q12" s="435">
        <f t="shared" si="5"/>
        <v>0</v>
      </c>
      <c r="R12" s="113"/>
      <c r="S12" s="447" t="s">
        <v>446</v>
      </c>
      <c r="T12" s="447"/>
      <c r="U12" s="447"/>
      <c r="V12" s="447"/>
      <c r="W12" s="447"/>
      <c r="X12" s="447"/>
      <c r="Y12" s="447"/>
      <c r="Z12" s="447"/>
      <c r="AA12" s="447"/>
    </row>
    <row r="13" spans="2:27" x14ac:dyDescent="0.2">
      <c r="B13" s="432" t="s">
        <v>447</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448</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386</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380</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450</v>
      </c>
      <c r="C18" s="453">
        <f>C3</f>
        <v>2025</v>
      </c>
      <c r="D18" s="453">
        <f t="shared" ref="D18:O18" si="9">D3</f>
        <v>2026</v>
      </c>
      <c r="E18" s="453">
        <f t="shared" si="9"/>
        <v>2027</v>
      </c>
      <c r="F18" s="453">
        <f t="shared" si="9"/>
        <v>2028</v>
      </c>
      <c r="G18" s="453">
        <f t="shared" si="9"/>
        <v>2029</v>
      </c>
      <c r="H18" s="453">
        <f t="shared" si="9"/>
        <v>2030</v>
      </c>
      <c r="I18" s="453">
        <f t="shared" si="9"/>
        <v>2031</v>
      </c>
      <c r="J18" s="453">
        <f t="shared" si="9"/>
        <v>2032</v>
      </c>
      <c r="K18" s="453">
        <f t="shared" si="9"/>
        <v>2033</v>
      </c>
      <c r="L18" s="453">
        <f t="shared" si="9"/>
        <v>2034</v>
      </c>
      <c r="M18" s="453">
        <f t="shared" si="9"/>
        <v>2035</v>
      </c>
      <c r="N18" s="453">
        <f t="shared" si="9"/>
        <v>2036</v>
      </c>
      <c r="O18" s="453">
        <f t="shared" si="9"/>
        <v>2037</v>
      </c>
      <c r="P18" s="433" t="s">
        <v>126</v>
      </c>
      <c r="Q18" s="442" t="s">
        <v>432</v>
      </c>
      <c r="R18" s="113"/>
      <c r="S18" s="113"/>
      <c r="T18" s="113"/>
      <c r="U18" s="113"/>
      <c r="V18" s="113"/>
      <c r="W18" s="113"/>
      <c r="X18" s="113"/>
      <c r="Y18" s="113"/>
      <c r="Z18" s="113"/>
      <c r="AA18" s="113"/>
    </row>
    <row r="19" spans="2:27" x14ac:dyDescent="0.2">
      <c r="B19" s="432" t="s">
        <v>449</v>
      </c>
      <c r="C19" s="498"/>
      <c r="D19" s="498"/>
      <c r="E19" s="498"/>
      <c r="F19" s="498"/>
      <c r="G19" s="498"/>
      <c r="H19" s="498"/>
      <c r="I19" s="498"/>
      <c r="J19" s="498"/>
      <c r="K19" s="498"/>
      <c r="L19" s="498"/>
      <c r="M19" s="498"/>
      <c r="N19" s="498"/>
      <c r="O19" s="498"/>
      <c r="P19" s="436">
        <f>SUM(C19:O19)</f>
        <v>0</v>
      </c>
      <c r="Q19" s="435">
        <f t="shared" ref="Q19:Q23" si="10">SUM(K19:O19)</f>
        <v>0</v>
      </c>
      <c r="R19" s="113"/>
      <c r="S19" s="446" t="s">
        <v>450</v>
      </c>
      <c r="T19" s="446"/>
      <c r="U19" s="446"/>
      <c r="V19" s="446"/>
      <c r="W19" s="446"/>
      <c r="X19" s="446"/>
      <c r="Y19" s="446"/>
      <c r="Z19" s="446"/>
      <c r="AA19" s="446"/>
    </row>
    <row r="20" spans="2:27" x14ac:dyDescent="0.2">
      <c r="B20" s="432" t="s">
        <v>451</v>
      </c>
      <c r="C20" s="498"/>
      <c r="D20" s="498"/>
      <c r="E20" s="498"/>
      <c r="F20" s="498"/>
      <c r="G20" s="498"/>
      <c r="H20" s="498"/>
      <c r="I20" s="498"/>
      <c r="J20" s="498"/>
      <c r="K20" s="498"/>
      <c r="L20" s="498"/>
      <c r="M20" s="498"/>
      <c r="N20" s="498"/>
      <c r="O20" s="498"/>
      <c r="P20" s="436">
        <f t="shared" ref="P20:P23" si="11">SUM(C20:O20)</f>
        <v>0</v>
      </c>
      <c r="Q20" s="435">
        <f t="shared" si="10"/>
        <v>0</v>
      </c>
      <c r="R20" s="113"/>
      <c r="S20" s="447" t="s">
        <v>452</v>
      </c>
      <c r="T20" s="447"/>
      <c r="U20" s="447"/>
      <c r="V20" s="447"/>
      <c r="W20" s="447"/>
      <c r="X20" s="447"/>
      <c r="Y20" s="447"/>
      <c r="Z20" s="447"/>
      <c r="AA20" s="447"/>
    </row>
    <row r="21" spans="2:27" x14ac:dyDescent="0.2">
      <c r="B21" s="432" t="s">
        <v>453</v>
      </c>
      <c r="C21" s="498"/>
      <c r="D21" s="498"/>
      <c r="E21" s="498"/>
      <c r="F21" s="498"/>
      <c r="G21" s="498"/>
      <c r="H21" s="498"/>
      <c r="I21" s="498"/>
      <c r="J21" s="498"/>
      <c r="K21" s="498"/>
      <c r="L21" s="498"/>
      <c r="M21" s="498"/>
      <c r="N21" s="498"/>
      <c r="O21" s="498"/>
      <c r="P21" s="436">
        <f t="shared" si="11"/>
        <v>0</v>
      </c>
      <c r="Q21" s="435">
        <f t="shared" si="10"/>
        <v>0</v>
      </c>
      <c r="R21" s="113"/>
      <c r="S21" s="447" t="s">
        <v>454</v>
      </c>
      <c r="T21" s="447"/>
      <c r="U21" s="447"/>
      <c r="V21" s="447"/>
      <c r="W21" s="447"/>
      <c r="X21" s="447"/>
      <c r="Y21" s="447"/>
      <c r="Z21" s="447"/>
      <c r="AA21" s="447"/>
    </row>
    <row r="22" spans="2:27" x14ac:dyDescent="0.2">
      <c r="B22" s="432" t="s">
        <v>455</v>
      </c>
      <c r="C22" s="498"/>
      <c r="D22" s="498"/>
      <c r="E22" s="498"/>
      <c r="F22" s="498"/>
      <c r="G22" s="498"/>
      <c r="H22" s="498"/>
      <c r="I22" s="498"/>
      <c r="J22" s="498"/>
      <c r="K22" s="498"/>
      <c r="L22" s="498"/>
      <c r="M22" s="498"/>
      <c r="N22" s="498"/>
      <c r="O22" s="498"/>
      <c r="P22" s="436">
        <f t="shared" si="11"/>
        <v>0</v>
      </c>
      <c r="Q22" s="435">
        <f t="shared" si="10"/>
        <v>0</v>
      </c>
      <c r="R22" s="113"/>
      <c r="S22" s="447" t="s">
        <v>456</v>
      </c>
      <c r="T22" s="447"/>
      <c r="U22" s="447"/>
      <c r="V22" s="447"/>
      <c r="W22" s="447"/>
      <c r="X22" s="447"/>
      <c r="Y22" s="447"/>
      <c r="Z22" s="447"/>
      <c r="AA22" s="447"/>
    </row>
    <row r="23" spans="2:27" x14ac:dyDescent="0.2">
      <c r="B23" s="443" t="s">
        <v>457</v>
      </c>
      <c r="C23" s="498"/>
      <c r="D23" s="498"/>
      <c r="E23" s="498"/>
      <c r="F23" s="498"/>
      <c r="G23" s="498"/>
      <c r="H23" s="498"/>
      <c r="I23" s="498"/>
      <c r="J23" s="498"/>
      <c r="K23" s="498"/>
      <c r="L23" s="498"/>
      <c r="M23" s="498"/>
      <c r="N23" s="498"/>
      <c r="O23" s="498"/>
      <c r="P23" s="436">
        <f t="shared" si="11"/>
        <v>0</v>
      </c>
      <c r="Q23" s="435">
        <f t="shared" si="10"/>
        <v>0</v>
      </c>
      <c r="R23" s="113"/>
      <c r="S23" s="447" t="s">
        <v>458</v>
      </c>
      <c r="T23" s="447"/>
      <c r="U23" s="447"/>
      <c r="V23" s="447"/>
      <c r="W23" s="447"/>
      <c r="X23" s="447"/>
      <c r="Y23" s="447"/>
      <c r="Z23" s="447"/>
      <c r="AA23" s="447"/>
    </row>
    <row r="24" spans="2:27" x14ac:dyDescent="0.2">
      <c r="B24" s="437" t="s">
        <v>459</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572</v>
      </c>
      <c r="C29" s="640">
        <f>C3</f>
        <v>2025</v>
      </c>
      <c r="D29" s="640">
        <f t="shared" ref="D29:O29" si="15">D3</f>
        <v>2026</v>
      </c>
      <c r="E29" s="640">
        <f t="shared" si="15"/>
        <v>2027</v>
      </c>
      <c r="F29" s="640">
        <f t="shared" si="15"/>
        <v>2028</v>
      </c>
      <c r="G29" s="640">
        <f t="shared" si="15"/>
        <v>2029</v>
      </c>
      <c r="H29" s="640">
        <f t="shared" si="15"/>
        <v>2030</v>
      </c>
      <c r="I29" s="640">
        <f t="shared" si="15"/>
        <v>2031</v>
      </c>
      <c r="J29" s="640">
        <f t="shared" si="15"/>
        <v>2032</v>
      </c>
      <c r="K29" s="640">
        <f t="shared" si="15"/>
        <v>2033</v>
      </c>
      <c r="L29" s="640">
        <f t="shared" si="15"/>
        <v>2034</v>
      </c>
      <c r="M29" s="640">
        <f t="shared" si="15"/>
        <v>2035</v>
      </c>
      <c r="N29" s="640">
        <f t="shared" si="15"/>
        <v>2036</v>
      </c>
      <c r="O29" s="640">
        <f t="shared" si="15"/>
        <v>2037</v>
      </c>
      <c r="P29" s="433" t="s">
        <v>126</v>
      </c>
      <c r="Q29" s="442" t="s">
        <v>432</v>
      </c>
      <c r="R29" s="113"/>
      <c r="S29" s="113"/>
      <c r="T29" s="113"/>
      <c r="U29" s="113"/>
      <c r="V29" s="113"/>
      <c r="W29" s="113"/>
      <c r="X29" s="113"/>
      <c r="Y29" s="113"/>
      <c r="Z29" s="113"/>
      <c r="AA29" s="113"/>
    </row>
    <row r="30" spans="2:27" ht="15" x14ac:dyDescent="0.25">
      <c r="B30" s="641" t="s">
        <v>463</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1" t="s">
        <v>464</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1" t="s">
        <v>465</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1" t="s">
        <v>466</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O36" si="20">D3</f>
        <v>2026</v>
      </c>
      <c r="E36" s="640">
        <f t="shared" si="20"/>
        <v>2027</v>
      </c>
      <c r="F36" s="640">
        <f t="shared" si="20"/>
        <v>2028</v>
      </c>
      <c r="G36" s="640">
        <f t="shared" si="20"/>
        <v>2029</v>
      </c>
      <c r="H36" s="640">
        <f t="shared" si="20"/>
        <v>2030</v>
      </c>
      <c r="I36" s="640">
        <f t="shared" si="20"/>
        <v>2031</v>
      </c>
      <c r="J36" s="640">
        <f t="shared" si="20"/>
        <v>2032</v>
      </c>
      <c r="K36" s="640">
        <f t="shared" si="20"/>
        <v>2033</v>
      </c>
      <c r="L36" s="640">
        <f t="shared" si="20"/>
        <v>2034</v>
      </c>
      <c r="M36" s="640">
        <f t="shared" si="20"/>
        <v>2035</v>
      </c>
      <c r="N36" s="640">
        <f t="shared" si="20"/>
        <v>2036</v>
      </c>
      <c r="O36" s="640">
        <f t="shared" si="20"/>
        <v>2037</v>
      </c>
      <c r="P36" s="433" t="s">
        <v>126</v>
      </c>
      <c r="Q36" s="442" t="s">
        <v>432</v>
      </c>
      <c r="R36" s="113"/>
      <c r="S36" s="113"/>
      <c r="T36" s="113"/>
    </row>
    <row r="37" spans="2:20" ht="15" x14ac:dyDescent="0.25">
      <c r="B37" s="449" t="s">
        <v>438</v>
      </c>
      <c r="C37" s="644"/>
      <c r="D37" s="644"/>
      <c r="E37" s="644"/>
      <c r="F37" s="644"/>
      <c r="G37" s="644"/>
      <c r="H37" s="644"/>
      <c r="I37" s="644"/>
      <c r="J37" s="644"/>
      <c r="K37" s="644"/>
      <c r="L37" s="644"/>
      <c r="M37" s="644"/>
      <c r="N37" s="644"/>
      <c r="O37" s="644"/>
      <c r="P37" s="431">
        <f t="shared" ref="P37:P38" si="21">SUM(C37:O37)</f>
        <v>0</v>
      </c>
      <c r="Q37" s="435">
        <f t="shared" ref="Q37:Q38" si="22">SUM(K37:O37)</f>
        <v>0</v>
      </c>
      <c r="R37" s="113"/>
      <c r="S37" s="113"/>
      <c r="T37" s="113"/>
    </row>
    <row r="38" spans="2:20" ht="15" x14ac:dyDescent="0.25">
      <c r="B38" s="449" t="s">
        <v>114</v>
      </c>
      <c r="C38" s="644"/>
      <c r="D38" s="644"/>
      <c r="E38" s="644"/>
      <c r="F38" s="644"/>
      <c r="G38" s="644"/>
      <c r="H38" s="644"/>
      <c r="I38" s="644"/>
      <c r="J38" s="644"/>
      <c r="K38" s="644"/>
      <c r="L38" s="644"/>
      <c r="M38" s="644"/>
      <c r="N38" s="644"/>
      <c r="O38" s="644"/>
      <c r="P38" s="431">
        <f t="shared" si="21"/>
        <v>0</v>
      </c>
      <c r="Q38" s="435">
        <f t="shared" si="22"/>
        <v>0</v>
      </c>
      <c r="R38" s="113"/>
      <c r="S38" s="113"/>
      <c r="T38" s="113"/>
    </row>
    <row r="39" spans="2:20" ht="15" x14ac:dyDescent="0.25">
      <c r="B39" s="450" t="s">
        <v>276</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wACGjFLSu3UgFgCGXx9hSddNC6bAgsPYA3/zjW2P5ZnVs21eAMwhOlPOR6nyTKf/oqLN0R9fRqoXjOKkmGrg+w==" saltValue="N/lRa51Ivg6tAFmsQ/70Nw==" spinCount="100000" sheet="1" formatCells="0" formatColumns="0" formatRows="0"/>
  <mergeCells count="1">
    <mergeCell ref="B34:Q34"/>
  </mergeCells>
  <pageMargins left="0.7" right="0.7" top="0.75" bottom="0.75" header="0.3" footer="0.3"/>
  <pageSetup paperSize="9" scale="48"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7">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570</v>
      </c>
      <c r="C1" s="113"/>
      <c r="D1" s="226" t="s">
        <v>569</v>
      </c>
      <c r="F1" s="461"/>
      <c r="G1" s="462"/>
      <c r="H1" s="462"/>
      <c r="I1" s="46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430</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498"/>
      <c r="D4" s="498"/>
      <c r="E4" s="498"/>
      <c r="F4" s="498"/>
      <c r="G4" s="498"/>
      <c r="H4" s="498"/>
      <c r="I4" s="498"/>
      <c r="J4" s="498"/>
      <c r="K4" s="498"/>
      <c r="L4" s="498"/>
      <c r="M4" s="498"/>
      <c r="N4" s="498"/>
      <c r="O4" s="498"/>
      <c r="P4" s="436">
        <f>SUM(C4:O4)</f>
        <v>0</v>
      </c>
      <c r="Q4" s="435">
        <f>SUM(K4:O4)</f>
        <v>0</v>
      </c>
      <c r="R4" s="113"/>
      <c r="S4" s="447" t="s">
        <v>435</v>
      </c>
      <c r="T4" s="447"/>
      <c r="U4" s="447"/>
      <c r="V4" s="447"/>
      <c r="W4" s="447"/>
      <c r="X4" s="447"/>
      <c r="Y4" s="447"/>
      <c r="Z4" s="447"/>
      <c r="AA4" s="447"/>
    </row>
    <row r="5" spans="2:27" x14ac:dyDescent="0.2">
      <c r="B5" s="432" t="s">
        <v>436</v>
      </c>
      <c r="C5" s="498"/>
      <c r="D5" s="498"/>
      <c r="E5" s="498"/>
      <c r="F5" s="498"/>
      <c r="G5" s="498"/>
      <c r="H5" s="498"/>
      <c r="I5" s="498"/>
      <c r="J5" s="498"/>
      <c r="K5" s="498"/>
      <c r="L5" s="498"/>
      <c r="M5" s="498"/>
      <c r="N5" s="498"/>
      <c r="O5" s="498"/>
      <c r="P5" s="436">
        <f t="shared" ref="P5:P7" si="1">SUM(C5:O5)</f>
        <v>0</v>
      </c>
      <c r="Q5" s="435">
        <f t="shared" ref="Q5:Q7" si="2">SUM(K5:O5)</f>
        <v>0</v>
      </c>
      <c r="R5" s="113"/>
      <c r="S5" s="447" t="s">
        <v>437</v>
      </c>
      <c r="T5" s="447"/>
      <c r="U5" s="447"/>
      <c r="V5" s="447"/>
      <c r="W5" s="447"/>
      <c r="X5" s="447"/>
      <c r="Y5" s="447"/>
      <c r="Z5" s="447"/>
      <c r="AA5" s="447"/>
    </row>
    <row r="6" spans="2:27" x14ac:dyDescent="0.2">
      <c r="B6" s="432" t="s">
        <v>438</v>
      </c>
      <c r="C6" s="498"/>
      <c r="D6" s="498"/>
      <c r="E6" s="498"/>
      <c r="F6" s="498"/>
      <c r="G6" s="498"/>
      <c r="H6" s="498"/>
      <c r="I6" s="498"/>
      <c r="J6" s="498"/>
      <c r="K6" s="498"/>
      <c r="L6" s="498"/>
      <c r="M6" s="498"/>
      <c r="N6" s="498"/>
      <c r="O6" s="498"/>
      <c r="P6" s="436">
        <f t="shared" si="1"/>
        <v>0</v>
      </c>
      <c r="Q6" s="435">
        <f t="shared" si="2"/>
        <v>0</v>
      </c>
      <c r="R6" s="113"/>
      <c r="S6" s="447" t="s">
        <v>439</v>
      </c>
      <c r="T6" s="447"/>
      <c r="U6" s="447"/>
      <c r="V6" s="447"/>
      <c r="W6" s="447"/>
      <c r="X6" s="447"/>
      <c r="Y6" s="447"/>
      <c r="Z6" s="447"/>
      <c r="AA6" s="447"/>
    </row>
    <row r="7" spans="2:27" x14ac:dyDescent="0.2">
      <c r="B7" s="432" t="s">
        <v>114</v>
      </c>
      <c r="C7" s="498"/>
      <c r="D7" s="498"/>
      <c r="E7" s="498"/>
      <c r="F7" s="498"/>
      <c r="G7" s="498"/>
      <c r="H7" s="498"/>
      <c r="I7" s="498"/>
      <c r="J7" s="498"/>
      <c r="K7" s="498"/>
      <c r="L7" s="498"/>
      <c r="M7" s="498"/>
      <c r="N7" s="498"/>
      <c r="O7" s="498"/>
      <c r="P7" s="436">
        <f t="shared" si="1"/>
        <v>0</v>
      </c>
      <c r="Q7" s="435">
        <f t="shared" si="2"/>
        <v>0</v>
      </c>
      <c r="R7" s="113"/>
      <c r="S7" s="447" t="s">
        <v>440</v>
      </c>
      <c r="T7" s="447"/>
      <c r="U7" s="447"/>
      <c r="V7" s="447"/>
      <c r="W7" s="447"/>
      <c r="X7" s="447"/>
      <c r="Y7" s="447"/>
      <c r="Z7" s="447"/>
      <c r="AA7" s="447"/>
    </row>
    <row r="8" spans="2:27" x14ac:dyDescent="0.2">
      <c r="B8" s="437" t="s">
        <v>380</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571</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498"/>
      <c r="D11" s="498"/>
      <c r="E11" s="498"/>
      <c r="F11" s="498"/>
      <c r="G11" s="498"/>
      <c r="H11" s="498"/>
      <c r="I11" s="498"/>
      <c r="J11" s="498"/>
      <c r="K11" s="498"/>
      <c r="L11" s="498"/>
      <c r="M11" s="498"/>
      <c r="N11" s="498"/>
      <c r="O11" s="498"/>
      <c r="P11" s="436">
        <f>SUM(C11:O11)</f>
        <v>0</v>
      </c>
      <c r="Q11" s="435">
        <f t="shared" ref="Q11:Q15" si="5">SUM(K11:O11)</f>
        <v>0</v>
      </c>
      <c r="R11" s="113"/>
      <c r="S11" s="446" t="s">
        <v>444</v>
      </c>
      <c r="T11" s="446"/>
      <c r="U11" s="446"/>
      <c r="V11" s="446"/>
      <c r="W11" s="446"/>
      <c r="X11" s="446"/>
      <c r="Y11" s="446"/>
      <c r="Z11" s="446"/>
      <c r="AA11" s="446"/>
    </row>
    <row r="12" spans="2:27" x14ac:dyDescent="0.2">
      <c r="B12" s="432" t="s">
        <v>445</v>
      </c>
      <c r="C12" s="498"/>
      <c r="D12" s="498"/>
      <c r="E12" s="498"/>
      <c r="F12" s="498"/>
      <c r="G12" s="498"/>
      <c r="H12" s="498"/>
      <c r="I12" s="498"/>
      <c r="J12" s="498"/>
      <c r="K12" s="498"/>
      <c r="L12" s="498"/>
      <c r="M12" s="498"/>
      <c r="N12" s="498"/>
      <c r="O12" s="498"/>
      <c r="P12" s="436">
        <f t="shared" ref="P12:P15" si="6">SUM(C12:O12)</f>
        <v>0</v>
      </c>
      <c r="Q12" s="435">
        <f t="shared" si="5"/>
        <v>0</v>
      </c>
      <c r="R12" s="113"/>
      <c r="S12" s="447" t="s">
        <v>446</v>
      </c>
      <c r="T12" s="447"/>
      <c r="U12" s="447"/>
      <c r="V12" s="447"/>
      <c r="W12" s="447"/>
      <c r="X12" s="447"/>
      <c r="Y12" s="447"/>
      <c r="Z12" s="447"/>
      <c r="AA12" s="447"/>
    </row>
    <row r="13" spans="2:27" x14ac:dyDescent="0.2">
      <c r="B13" s="432" t="s">
        <v>447</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448</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386</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380</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450</v>
      </c>
      <c r="C18" s="453">
        <f>C3</f>
        <v>2025</v>
      </c>
      <c r="D18" s="453">
        <f t="shared" ref="D18:O18" si="9">D3</f>
        <v>2026</v>
      </c>
      <c r="E18" s="453">
        <f t="shared" si="9"/>
        <v>2027</v>
      </c>
      <c r="F18" s="453">
        <f t="shared" si="9"/>
        <v>2028</v>
      </c>
      <c r="G18" s="453">
        <f t="shared" si="9"/>
        <v>2029</v>
      </c>
      <c r="H18" s="453">
        <f t="shared" si="9"/>
        <v>2030</v>
      </c>
      <c r="I18" s="453">
        <f t="shared" si="9"/>
        <v>2031</v>
      </c>
      <c r="J18" s="453">
        <f t="shared" si="9"/>
        <v>2032</v>
      </c>
      <c r="K18" s="453">
        <f t="shared" si="9"/>
        <v>2033</v>
      </c>
      <c r="L18" s="453">
        <f t="shared" si="9"/>
        <v>2034</v>
      </c>
      <c r="M18" s="453">
        <f t="shared" si="9"/>
        <v>2035</v>
      </c>
      <c r="N18" s="453">
        <f t="shared" si="9"/>
        <v>2036</v>
      </c>
      <c r="O18" s="453">
        <f t="shared" si="9"/>
        <v>2037</v>
      </c>
      <c r="P18" s="433" t="s">
        <v>126</v>
      </c>
      <c r="Q18" s="442" t="s">
        <v>432</v>
      </c>
      <c r="R18" s="113"/>
      <c r="S18" s="113"/>
      <c r="T18" s="113"/>
      <c r="U18" s="113"/>
      <c r="V18" s="113"/>
      <c r="W18" s="113"/>
      <c r="X18" s="113"/>
      <c r="Y18" s="113"/>
      <c r="Z18" s="113"/>
      <c r="AA18" s="113"/>
    </row>
    <row r="19" spans="2:27" x14ac:dyDescent="0.2">
      <c r="B19" s="432" t="s">
        <v>449</v>
      </c>
      <c r="C19" s="498"/>
      <c r="D19" s="498"/>
      <c r="E19" s="498"/>
      <c r="F19" s="498"/>
      <c r="G19" s="498"/>
      <c r="H19" s="498"/>
      <c r="I19" s="498"/>
      <c r="J19" s="498"/>
      <c r="K19" s="498"/>
      <c r="L19" s="498"/>
      <c r="M19" s="498"/>
      <c r="N19" s="498"/>
      <c r="O19" s="498"/>
      <c r="P19" s="436">
        <f>SUM(C19:O19)</f>
        <v>0</v>
      </c>
      <c r="Q19" s="435">
        <f t="shared" ref="Q19:Q23" si="10">SUM(K19:O19)</f>
        <v>0</v>
      </c>
      <c r="R19" s="113"/>
      <c r="S19" s="446" t="s">
        <v>450</v>
      </c>
      <c r="T19" s="446"/>
      <c r="U19" s="446"/>
      <c r="V19" s="446"/>
      <c r="W19" s="446"/>
      <c r="X19" s="446"/>
      <c r="Y19" s="446"/>
      <c r="Z19" s="446"/>
      <c r="AA19" s="446"/>
    </row>
    <row r="20" spans="2:27" x14ac:dyDescent="0.2">
      <c r="B20" s="432" t="s">
        <v>451</v>
      </c>
      <c r="C20" s="498"/>
      <c r="D20" s="498"/>
      <c r="E20" s="498"/>
      <c r="F20" s="498"/>
      <c r="G20" s="498"/>
      <c r="H20" s="498"/>
      <c r="I20" s="498"/>
      <c r="J20" s="498"/>
      <c r="K20" s="498"/>
      <c r="L20" s="498"/>
      <c r="M20" s="498"/>
      <c r="N20" s="498"/>
      <c r="O20" s="498"/>
      <c r="P20" s="436">
        <f t="shared" ref="P20:P23" si="11">SUM(C20:O20)</f>
        <v>0</v>
      </c>
      <c r="Q20" s="435">
        <f t="shared" si="10"/>
        <v>0</v>
      </c>
      <c r="R20" s="113"/>
      <c r="S20" s="447" t="s">
        <v>452</v>
      </c>
      <c r="T20" s="447"/>
      <c r="U20" s="447"/>
      <c r="V20" s="447"/>
      <c r="W20" s="447"/>
      <c r="X20" s="447"/>
      <c r="Y20" s="447"/>
      <c r="Z20" s="447"/>
      <c r="AA20" s="447"/>
    </row>
    <row r="21" spans="2:27" x14ac:dyDescent="0.2">
      <c r="B21" s="432" t="s">
        <v>453</v>
      </c>
      <c r="C21" s="498"/>
      <c r="D21" s="498"/>
      <c r="E21" s="498"/>
      <c r="F21" s="498"/>
      <c r="G21" s="498"/>
      <c r="H21" s="498"/>
      <c r="I21" s="498"/>
      <c r="J21" s="498"/>
      <c r="K21" s="498"/>
      <c r="L21" s="498"/>
      <c r="M21" s="498"/>
      <c r="N21" s="498"/>
      <c r="O21" s="498"/>
      <c r="P21" s="436">
        <f t="shared" si="11"/>
        <v>0</v>
      </c>
      <c r="Q21" s="435">
        <f t="shared" si="10"/>
        <v>0</v>
      </c>
      <c r="R21" s="113"/>
      <c r="S21" s="447" t="s">
        <v>454</v>
      </c>
      <c r="T21" s="447"/>
      <c r="U21" s="447"/>
      <c r="V21" s="447"/>
      <c r="W21" s="447"/>
      <c r="X21" s="447"/>
      <c r="Y21" s="447"/>
      <c r="Z21" s="447"/>
      <c r="AA21" s="447"/>
    </row>
    <row r="22" spans="2:27" x14ac:dyDescent="0.2">
      <c r="B22" s="432" t="s">
        <v>455</v>
      </c>
      <c r="C22" s="498"/>
      <c r="D22" s="498"/>
      <c r="E22" s="498"/>
      <c r="F22" s="498"/>
      <c r="G22" s="498"/>
      <c r="H22" s="498"/>
      <c r="I22" s="498"/>
      <c r="J22" s="498"/>
      <c r="K22" s="498"/>
      <c r="L22" s="498"/>
      <c r="M22" s="498"/>
      <c r="N22" s="498"/>
      <c r="O22" s="498"/>
      <c r="P22" s="436">
        <f t="shared" si="11"/>
        <v>0</v>
      </c>
      <c r="Q22" s="435">
        <f t="shared" si="10"/>
        <v>0</v>
      </c>
      <c r="R22" s="113"/>
      <c r="S22" s="447" t="s">
        <v>456</v>
      </c>
      <c r="T22" s="447"/>
      <c r="U22" s="447"/>
      <c r="V22" s="447"/>
      <c r="W22" s="447"/>
      <c r="X22" s="447"/>
      <c r="Y22" s="447"/>
      <c r="Z22" s="447"/>
      <c r="AA22" s="447"/>
    </row>
    <row r="23" spans="2:27" x14ac:dyDescent="0.2">
      <c r="B23" s="443" t="s">
        <v>457</v>
      </c>
      <c r="C23" s="498"/>
      <c r="D23" s="498"/>
      <c r="E23" s="498"/>
      <c r="F23" s="498"/>
      <c r="G23" s="498"/>
      <c r="H23" s="498"/>
      <c r="I23" s="498"/>
      <c r="J23" s="498"/>
      <c r="K23" s="498"/>
      <c r="L23" s="498"/>
      <c r="M23" s="498"/>
      <c r="N23" s="498"/>
      <c r="O23" s="498"/>
      <c r="P23" s="436">
        <f t="shared" si="11"/>
        <v>0</v>
      </c>
      <c r="Q23" s="435">
        <f t="shared" si="10"/>
        <v>0</v>
      </c>
      <c r="R23" s="113"/>
      <c r="S23" s="447" t="s">
        <v>458</v>
      </c>
      <c r="T23" s="447"/>
      <c r="U23" s="447"/>
      <c r="V23" s="447"/>
      <c r="W23" s="447"/>
      <c r="X23" s="447"/>
      <c r="Y23" s="447"/>
      <c r="Z23" s="447"/>
      <c r="AA23" s="447"/>
    </row>
    <row r="24" spans="2:27" x14ac:dyDescent="0.2">
      <c r="B24" s="437" t="s">
        <v>459</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572</v>
      </c>
      <c r="C29" s="640">
        <f>C3</f>
        <v>2025</v>
      </c>
      <c r="D29" s="640">
        <f t="shared" ref="D29:O29" si="15">D3</f>
        <v>2026</v>
      </c>
      <c r="E29" s="640">
        <f t="shared" si="15"/>
        <v>2027</v>
      </c>
      <c r="F29" s="640">
        <f t="shared" si="15"/>
        <v>2028</v>
      </c>
      <c r="G29" s="640">
        <f t="shared" si="15"/>
        <v>2029</v>
      </c>
      <c r="H29" s="640">
        <f t="shared" si="15"/>
        <v>2030</v>
      </c>
      <c r="I29" s="640">
        <f t="shared" si="15"/>
        <v>2031</v>
      </c>
      <c r="J29" s="640">
        <f t="shared" si="15"/>
        <v>2032</v>
      </c>
      <c r="K29" s="640">
        <f t="shared" si="15"/>
        <v>2033</v>
      </c>
      <c r="L29" s="640">
        <f t="shared" si="15"/>
        <v>2034</v>
      </c>
      <c r="M29" s="640">
        <f t="shared" si="15"/>
        <v>2035</v>
      </c>
      <c r="N29" s="640">
        <f t="shared" si="15"/>
        <v>2036</v>
      </c>
      <c r="O29" s="640">
        <f t="shared" si="15"/>
        <v>2037</v>
      </c>
      <c r="P29" s="433" t="s">
        <v>126</v>
      </c>
      <c r="Q29" s="442" t="s">
        <v>432</v>
      </c>
      <c r="R29" s="113"/>
      <c r="S29" s="113"/>
      <c r="T29" s="113"/>
      <c r="U29" s="113"/>
      <c r="V29" s="113"/>
      <c r="W29" s="113"/>
      <c r="X29" s="113"/>
      <c r="Y29" s="113"/>
      <c r="Z29" s="113"/>
      <c r="AA29" s="113"/>
    </row>
    <row r="30" spans="2:27" ht="15" x14ac:dyDescent="0.25">
      <c r="B30" s="641" t="s">
        <v>463</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1" t="s">
        <v>464</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1" t="s">
        <v>465</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1" t="s">
        <v>466</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O36" si="20">D3</f>
        <v>2026</v>
      </c>
      <c r="E36" s="640">
        <f t="shared" si="20"/>
        <v>2027</v>
      </c>
      <c r="F36" s="640">
        <f t="shared" si="20"/>
        <v>2028</v>
      </c>
      <c r="G36" s="640">
        <f t="shared" si="20"/>
        <v>2029</v>
      </c>
      <c r="H36" s="640">
        <f t="shared" si="20"/>
        <v>2030</v>
      </c>
      <c r="I36" s="640">
        <f t="shared" si="20"/>
        <v>2031</v>
      </c>
      <c r="J36" s="640">
        <f t="shared" si="20"/>
        <v>2032</v>
      </c>
      <c r="K36" s="640">
        <f t="shared" si="20"/>
        <v>2033</v>
      </c>
      <c r="L36" s="640">
        <f t="shared" si="20"/>
        <v>2034</v>
      </c>
      <c r="M36" s="640">
        <f t="shared" si="20"/>
        <v>2035</v>
      </c>
      <c r="N36" s="640">
        <f t="shared" si="20"/>
        <v>2036</v>
      </c>
      <c r="O36" s="640">
        <f t="shared" si="20"/>
        <v>2037</v>
      </c>
      <c r="P36" s="433" t="s">
        <v>126</v>
      </c>
      <c r="Q36" s="442" t="s">
        <v>432</v>
      </c>
      <c r="R36" s="113"/>
      <c r="S36" s="113"/>
      <c r="T36" s="113"/>
    </row>
    <row r="37" spans="2:20" ht="15" x14ac:dyDescent="0.25">
      <c r="B37" s="449" t="s">
        <v>438</v>
      </c>
      <c r="C37" s="644"/>
      <c r="D37" s="644"/>
      <c r="E37" s="644"/>
      <c r="F37" s="644"/>
      <c r="G37" s="644"/>
      <c r="H37" s="644"/>
      <c r="I37" s="644"/>
      <c r="J37" s="644"/>
      <c r="K37" s="644"/>
      <c r="L37" s="644"/>
      <c r="M37" s="644"/>
      <c r="N37" s="644"/>
      <c r="O37" s="644"/>
      <c r="P37" s="431">
        <f t="shared" ref="P37:P38" si="21">SUM(C37:O37)</f>
        <v>0</v>
      </c>
      <c r="Q37" s="435">
        <f t="shared" ref="Q37:Q38" si="22">SUM(K37:O37)</f>
        <v>0</v>
      </c>
      <c r="R37" s="113"/>
      <c r="S37" s="113"/>
      <c r="T37" s="113"/>
    </row>
    <row r="38" spans="2:20" ht="15" x14ac:dyDescent="0.25">
      <c r="B38" s="449" t="s">
        <v>114</v>
      </c>
      <c r="C38" s="644"/>
      <c r="D38" s="644"/>
      <c r="E38" s="644"/>
      <c r="F38" s="644"/>
      <c r="G38" s="644"/>
      <c r="H38" s="644"/>
      <c r="I38" s="644"/>
      <c r="J38" s="644"/>
      <c r="K38" s="644"/>
      <c r="L38" s="644"/>
      <c r="M38" s="644"/>
      <c r="N38" s="644"/>
      <c r="O38" s="644"/>
      <c r="P38" s="431">
        <f t="shared" si="21"/>
        <v>0</v>
      </c>
      <c r="Q38" s="435">
        <f t="shared" si="22"/>
        <v>0</v>
      </c>
      <c r="R38" s="113"/>
      <c r="S38" s="113"/>
      <c r="T38" s="113"/>
    </row>
    <row r="39" spans="2:20" ht="15" x14ac:dyDescent="0.25">
      <c r="B39" s="450" t="s">
        <v>276</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FEhvDnlfacKMc/HUFjYpEp6Z91VzniYkIUVyk9744vnfYlJ9vshosOvVUIVafM4Ja/o4QfIB1JPVWc2PUnDQg==" saltValue="N/EoPpATGnjAU+BSU6o9BA==" spinCount="100000" sheet="1" formatCells="0" formatColumns="0" formatRows="0"/>
  <mergeCells count="1">
    <mergeCell ref="B34:Q34"/>
  </mergeCells>
  <pageMargins left="0.7" right="0.7" top="0.75" bottom="0.75" header="0.3" footer="0.3"/>
  <pageSetup paperSize="9" scale="48"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38">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570</v>
      </c>
      <c r="C1" s="113"/>
      <c r="D1" s="226" t="s">
        <v>569</v>
      </c>
      <c r="F1" s="461"/>
      <c r="G1" s="462"/>
      <c r="H1" s="462"/>
      <c r="I1" s="46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430</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498"/>
      <c r="D4" s="498"/>
      <c r="E4" s="498"/>
      <c r="F4" s="498"/>
      <c r="G4" s="498"/>
      <c r="H4" s="498"/>
      <c r="I4" s="498"/>
      <c r="J4" s="498"/>
      <c r="K4" s="498"/>
      <c r="L4" s="498"/>
      <c r="M4" s="498"/>
      <c r="N4" s="498"/>
      <c r="O4" s="498"/>
      <c r="P4" s="436">
        <f>SUM(C4:O4)</f>
        <v>0</v>
      </c>
      <c r="Q4" s="435">
        <f>SUM(K4:O4)</f>
        <v>0</v>
      </c>
      <c r="R4" s="113"/>
      <c r="S4" s="447" t="s">
        <v>435</v>
      </c>
      <c r="T4" s="447"/>
      <c r="U4" s="447"/>
      <c r="V4" s="447"/>
      <c r="W4" s="447"/>
      <c r="X4" s="447"/>
      <c r="Y4" s="447"/>
      <c r="Z4" s="447"/>
      <c r="AA4" s="447"/>
    </row>
    <row r="5" spans="2:27" x14ac:dyDescent="0.2">
      <c r="B5" s="432" t="s">
        <v>436</v>
      </c>
      <c r="C5" s="498"/>
      <c r="D5" s="498"/>
      <c r="E5" s="498"/>
      <c r="F5" s="498"/>
      <c r="G5" s="498"/>
      <c r="H5" s="498"/>
      <c r="I5" s="498"/>
      <c r="J5" s="498"/>
      <c r="K5" s="498"/>
      <c r="L5" s="498"/>
      <c r="M5" s="498"/>
      <c r="N5" s="498"/>
      <c r="O5" s="498"/>
      <c r="P5" s="436">
        <f t="shared" ref="P5:P7" si="1">SUM(C5:O5)</f>
        <v>0</v>
      </c>
      <c r="Q5" s="435">
        <f t="shared" ref="Q5:Q7" si="2">SUM(K5:O5)</f>
        <v>0</v>
      </c>
      <c r="R5" s="113"/>
      <c r="S5" s="447" t="s">
        <v>437</v>
      </c>
      <c r="T5" s="447"/>
      <c r="U5" s="447"/>
      <c r="V5" s="447"/>
      <c r="W5" s="447"/>
      <c r="X5" s="447"/>
      <c r="Y5" s="447"/>
      <c r="Z5" s="447"/>
      <c r="AA5" s="447"/>
    </row>
    <row r="6" spans="2:27" x14ac:dyDescent="0.2">
      <c r="B6" s="432" t="s">
        <v>438</v>
      </c>
      <c r="C6" s="498"/>
      <c r="D6" s="498"/>
      <c r="E6" s="498"/>
      <c r="F6" s="498"/>
      <c r="G6" s="498"/>
      <c r="H6" s="498"/>
      <c r="I6" s="498"/>
      <c r="J6" s="498"/>
      <c r="K6" s="498"/>
      <c r="L6" s="498"/>
      <c r="M6" s="498"/>
      <c r="N6" s="498"/>
      <c r="O6" s="498"/>
      <c r="P6" s="436">
        <f t="shared" si="1"/>
        <v>0</v>
      </c>
      <c r="Q6" s="435">
        <f t="shared" si="2"/>
        <v>0</v>
      </c>
      <c r="R6" s="113"/>
      <c r="S6" s="447" t="s">
        <v>439</v>
      </c>
      <c r="T6" s="447"/>
      <c r="U6" s="447"/>
      <c r="V6" s="447"/>
      <c r="W6" s="447"/>
      <c r="X6" s="447"/>
      <c r="Y6" s="447"/>
      <c r="Z6" s="447"/>
      <c r="AA6" s="447"/>
    </row>
    <row r="7" spans="2:27" x14ac:dyDescent="0.2">
      <c r="B7" s="432" t="s">
        <v>114</v>
      </c>
      <c r="C7" s="498"/>
      <c r="D7" s="498"/>
      <c r="E7" s="498"/>
      <c r="F7" s="498"/>
      <c r="G7" s="498"/>
      <c r="H7" s="498"/>
      <c r="I7" s="498"/>
      <c r="J7" s="498"/>
      <c r="K7" s="498"/>
      <c r="L7" s="498"/>
      <c r="M7" s="498"/>
      <c r="N7" s="498"/>
      <c r="O7" s="498"/>
      <c r="P7" s="436">
        <f t="shared" si="1"/>
        <v>0</v>
      </c>
      <c r="Q7" s="435">
        <f t="shared" si="2"/>
        <v>0</v>
      </c>
      <c r="R7" s="113"/>
      <c r="S7" s="447" t="s">
        <v>440</v>
      </c>
      <c r="T7" s="447"/>
      <c r="U7" s="447"/>
      <c r="V7" s="447"/>
      <c r="W7" s="447"/>
      <c r="X7" s="447"/>
      <c r="Y7" s="447"/>
      <c r="Z7" s="447"/>
      <c r="AA7" s="447"/>
    </row>
    <row r="8" spans="2:27" x14ac:dyDescent="0.2">
      <c r="B8" s="437" t="s">
        <v>380</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571</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498"/>
      <c r="D11" s="498"/>
      <c r="E11" s="498"/>
      <c r="F11" s="498"/>
      <c r="G11" s="498"/>
      <c r="H11" s="498"/>
      <c r="I11" s="498"/>
      <c r="J11" s="498"/>
      <c r="K11" s="498"/>
      <c r="L11" s="498"/>
      <c r="M11" s="498"/>
      <c r="N11" s="498"/>
      <c r="O11" s="498"/>
      <c r="P11" s="436">
        <f>SUM(C11:O11)</f>
        <v>0</v>
      </c>
      <c r="Q11" s="435">
        <f t="shared" ref="Q11:Q15" si="5">SUM(K11:O11)</f>
        <v>0</v>
      </c>
      <c r="R11" s="113"/>
      <c r="S11" s="446" t="s">
        <v>444</v>
      </c>
      <c r="T11" s="446"/>
      <c r="U11" s="446"/>
      <c r="V11" s="446"/>
      <c r="W11" s="446"/>
      <c r="X11" s="446"/>
      <c r="Y11" s="446"/>
      <c r="Z11" s="446"/>
      <c r="AA11" s="446"/>
    </row>
    <row r="12" spans="2:27" x14ac:dyDescent="0.2">
      <c r="B12" s="432" t="s">
        <v>445</v>
      </c>
      <c r="C12" s="498"/>
      <c r="D12" s="498"/>
      <c r="E12" s="498"/>
      <c r="F12" s="498"/>
      <c r="G12" s="498"/>
      <c r="H12" s="498"/>
      <c r="I12" s="498"/>
      <c r="J12" s="498"/>
      <c r="K12" s="498"/>
      <c r="L12" s="498"/>
      <c r="M12" s="498"/>
      <c r="N12" s="498"/>
      <c r="O12" s="498"/>
      <c r="P12" s="436">
        <f t="shared" ref="P12:P15" si="6">SUM(C12:O12)</f>
        <v>0</v>
      </c>
      <c r="Q12" s="435">
        <f t="shared" si="5"/>
        <v>0</v>
      </c>
      <c r="R12" s="113"/>
      <c r="S12" s="447" t="s">
        <v>446</v>
      </c>
      <c r="T12" s="447"/>
      <c r="U12" s="447"/>
      <c r="V12" s="447"/>
      <c r="W12" s="447"/>
      <c r="X12" s="447"/>
      <c r="Y12" s="447"/>
      <c r="Z12" s="447"/>
      <c r="AA12" s="447"/>
    </row>
    <row r="13" spans="2:27" x14ac:dyDescent="0.2">
      <c r="B13" s="432" t="s">
        <v>447</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448</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386</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380</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450</v>
      </c>
      <c r="C18" s="453">
        <f>C3</f>
        <v>2025</v>
      </c>
      <c r="D18" s="453">
        <f t="shared" ref="D18:O18" si="9">D3</f>
        <v>2026</v>
      </c>
      <c r="E18" s="453">
        <f t="shared" si="9"/>
        <v>2027</v>
      </c>
      <c r="F18" s="453">
        <f t="shared" si="9"/>
        <v>2028</v>
      </c>
      <c r="G18" s="453">
        <f t="shared" si="9"/>
        <v>2029</v>
      </c>
      <c r="H18" s="453">
        <f t="shared" si="9"/>
        <v>2030</v>
      </c>
      <c r="I18" s="453">
        <f t="shared" si="9"/>
        <v>2031</v>
      </c>
      <c r="J18" s="453">
        <f t="shared" si="9"/>
        <v>2032</v>
      </c>
      <c r="K18" s="453">
        <f t="shared" si="9"/>
        <v>2033</v>
      </c>
      <c r="L18" s="453">
        <f t="shared" si="9"/>
        <v>2034</v>
      </c>
      <c r="M18" s="453">
        <f t="shared" si="9"/>
        <v>2035</v>
      </c>
      <c r="N18" s="453">
        <f t="shared" si="9"/>
        <v>2036</v>
      </c>
      <c r="O18" s="453">
        <f t="shared" si="9"/>
        <v>2037</v>
      </c>
      <c r="P18" s="433" t="s">
        <v>126</v>
      </c>
      <c r="Q18" s="442" t="s">
        <v>432</v>
      </c>
      <c r="R18" s="113"/>
      <c r="S18" s="113"/>
      <c r="T18" s="113"/>
      <c r="U18" s="113"/>
      <c r="V18" s="113"/>
      <c r="W18" s="113"/>
      <c r="X18" s="113"/>
      <c r="Y18" s="113"/>
      <c r="Z18" s="113"/>
      <c r="AA18" s="113"/>
    </row>
    <row r="19" spans="2:27" x14ac:dyDescent="0.2">
      <c r="B19" s="432" t="s">
        <v>449</v>
      </c>
      <c r="C19" s="498"/>
      <c r="D19" s="498"/>
      <c r="E19" s="498"/>
      <c r="F19" s="498"/>
      <c r="G19" s="498"/>
      <c r="H19" s="498"/>
      <c r="I19" s="498"/>
      <c r="J19" s="498"/>
      <c r="K19" s="498"/>
      <c r="L19" s="498"/>
      <c r="M19" s="498"/>
      <c r="N19" s="498"/>
      <c r="O19" s="498"/>
      <c r="P19" s="436">
        <f>SUM(C19:O19)</f>
        <v>0</v>
      </c>
      <c r="Q19" s="435">
        <f t="shared" ref="Q19:Q23" si="10">SUM(K19:O19)</f>
        <v>0</v>
      </c>
      <c r="R19" s="113"/>
      <c r="S19" s="446" t="s">
        <v>450</v>
      </c>
      <c r="T19" s="446"/>
      <c r="U19" s="446"/>
      <c r="V19" s="446"/>
      <c r="W19" s="446"/>
      <c r="X19" s="446"/>
      <c r="Y19" s="446"/>
      <c r="Z19" s="446"/>
      <c r="AA19" s="446"/>
    </row>
    <row r="20" spans="2:27" x14ac:dyDescent="0.2">
      <c r="B20" s="432" t="s">
        <v>451</v>
      </c>
      <c r="C20" s="498"/>
      <c r="D20" s="498"/>
      <c r="E20" s="498"/>
      <c r="F20" s="498"/>
      <c r="G20" s="498"/>
      <c r="H20" s="498"/>
      <c r="I20" s="498"/>
      <c r="J20" s="498"/>
      <c r="K20" s="498"/>
      <c r="L20" s="498"/>
      <c r="M20" s="498"/>
      <c r="N20" s="498"/>
      <c r="O20" s="498"/>
      <c r="P20" s="436">
        <f t="shared" ref="P20:P23" si="11">SUM(C20:O20)</f>
        <v>0</v>
      </c>
      <c r="Q20" s="435">
        <f t="shared" si="10"/>
        <v>0</v>
      </c>
      <c r="R20" s="113"/>
      <c r="S20" s="447" t="s">
        <v>452</v>
      </c>
      <c r="T20" s="447"/>
      <c r="U20" s="447"/>
      <c r="V20" s="447"/>
      <c r="W20" s="447"/>
      <c r="X20" s="447"/>
      <c r="Y20" s="447"/>
      <c r="Z20" s="447"/>
      <c r="AA20" s="447"/>
    </row>
    <row r="21" spans="2:27" x14ac:dyDescent="0.2">
      <c r="B21" s="432" t="s">
        <v>453</v>
      </c>
      <c r="C21" s="498"/>
      <c r="D21" s="498"/>
      <c r="E21" s="498"/>
      <c r="F21" s="498"/>
      <c r="G21" s="498"/>
      <c r="H21" s="498"/>
      <c r="I21" s="498"/>
      <c r="J21" s="498"/>
      <c r="K21" s="498"/>
      <c r="L21" s="498"/>
      <c r="M21" s="498"/>
      <c r="N21" s="498"/>
      <c r="O21" s="498"/>
      <c r="P21" s="436">
        <f t="shared" si="11"/>
        <v>0</v>
      </c>
      <c r="Q21" s="435">
        <f t="shared" si="10"/>
        <v>0</v>
      </c>
      <c r="R21" s="113"/>
      <c r="S21" s="447" t="s">
        <v>454</v>
      </c>
      <c r="T21" s="447"/>
      <c r="U21" s="447"/>
      <c r="V21" s="447"/>
      <c r="W21" s="447"/>
      <c r="X21" s="447"/>
      <c r="Y21" s="447"/>
      <c r="Z21" s="447"/>
      <c r="AA21" s="447"/>
    </row>
    <row r="22" spans="2:27" x14ac:dyDescent="0.2">
      <c r="B22" s="432" t="s">
        <v>455</v>
      </c>
      <c r="C22" s="498"/>
      <c r="D22" s="498"/>
      <c r="E22" s="498"/>
      <c r="F22" s="498"/>
      <c r="G22" s="498"/>
      <c r="H22" s="498"/>
      <c r="I22" s="498"/>
      <c r="J22" s="498"/>
      <c r="K22" s="498"/>
      <c r="L22" s="498"/>
      <c r="M22" s="498"/>
      <c r="N22" s="498"/>
      <c r="O22" s="498"/>
      <c r="P22" s="436">
        <f t="shared" si="11"/>
        <v>0</v>
      </c>
      <c r="Q22" s="435">
        <f t="shared" si="10"/>
        <v>0</v>
      </c>
      <c r="R22" s="113"/>
      <c r="S22" s="447" t="s">
        <v>456</v>
      </c>
      <c r="T22" s="447"/>
      <c r="U22" s="447"/>
      <c r="V22" s="447"/>
      <c r="W22" s="447"/>
      <c r="X22" s="447"/>
      <c r="Y22" s="447"/>
      <c r="Z22" s="447"/>
      <c r="AA22" s="447"/>
    </row>
    <row r="23" spans="2:27" x14ac:dyDescent="0.2">
      <c r="B23" s="443" t="s">
        <v>457</v>
      </c>
      <c r="C23" s="498"/>
      <c r="D23" s="498"/>
      <c r="E23" s="498"/>
      <c r="F23" s="498"/>
      <c r="G23" s="498"/>
      <c r="H23" s="498"/>
      <c r="I23" s="498"/>
      <c r="J23" s="498"/>
      <c r="K23" s="498"/>
      <c r="L23" s="498"/>
      <c r="M23" s="498"/>
      <c r="N23" s="498"/>
      <c r="O23" s="498"/>
      <c r="P23" s="436">
        <f t="shared" si="11"/>
        <v>0</v>
      </c>
      <c r="Q23" s="435">
        <f t="shared" si="10"/>
        <v>0</v>
      </c>
      <c r="R23" s="113"/>
      <c r="S23" s="447" t="s">
        <v>458</v>
      </c>
      <c r="T23" s="447"/>
      <c r="U23" s="447"/>
      <c r="V23" s="447"/>
      <c r="W23" s="447"/>
      <c r="X23" s="447"/>
      <c r="Y23" s="447"/>
      <c r="Z23" s="447"/>
      <c r="AA23" s="447"/>
    </row>
    <row r="24" spans="2:27" x14ac:dyDescent="0.2">
      <c r="B24" s="437" t="s">
        <v>459</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572</v>
      </c>
      <c r="C29" s="640">
        <f>C3</f>
        <v>2025</v>
      </c>
      <c r="D29" s="640">
        <f t="shared" ref="D29:O29" si="15">D3</f>
        <v>2026</v>
      </c>
      <c r="E29" s="640">
        <f t="shared" si="15"/>
        <v>2027</v>
      </c>
      <c r="F29" s="640">
        <f t="shared" si="15"/>
        <v>2028</v>
      </c>
      <c r="G29" s="640">
        <f t="shared" si="15"/>
        <v>2029</v>
      </c>
      <c r="H29" s="640">
        <f t="shared" si="15"/>
        <v>2030</v>
      </c>
      <c r="I29" s="640">
        <f t="shared" si="15"/>
        <v>2031</v>
      </c>
      <c r="J29" s="640">
        <f t="shared" si="15"/>
        <v>2032</v>
      </c>
      <c r="K29" s="640">
        <f t="shared" si="15"/>
        <v>2033</v>
      </c>
      <c r="L29" s="640">
        <f t="shared" si="15"/>
        <v>2034</v>
      </c>
      <c r="M29" s="640">
        <f t="shared" si="15"/>
        <v>2035</v>
      </c>
      <c r="N29" s="640">
        <f t="shared" si="15"/>
        <v>2036</v>
      </c>
      <c r="O29" s="640">
        <f t="shared" si="15"/>
        <v>2037</v>
      </c>
      <c r="P29" s="433" t="s">
        <v>126</v>
      </c>
      <c r="Q29" s="442" t="s">
        <v>432</v>
      </c>
      <c r="R29" s="113"/>
      <c r="S29" s="113"/>
      <c r="T29" s="113"/>
      <c r="U29" s="113"/>
      <c r="V29" s="113"/>
      <c r="W29" s="113"/>
      <c r="X29" s="113"/>
      <c r="Y29" s="113"/>
      <c r="Z29" s="113"/>
      <c r="AA29" s="113"/>
    </row>
    <row r="30" spans="2:27" ht="15" x14ac:dyDescent="0.25">
      <c r="B30" s="641" t="s">
        <v>463</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1" t="s">
        <v>464</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1" t="s">
        <v>465</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1" t="s">
        <v>466</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O36" si="20">D3</f>
        <v>2026</v>
      </c>
      <c r="E36" s="640">
        <f t="shared" si="20"/>
        <v>2027</v>
      </c>
      <c r="F36" s="640">
        <f t="shared" si="20"/>
        <v>2028</v>
      </c>
      <c r="G36" s="640">
        <f t="shared" si="20"/>
        <v>2029</v>
      </c>
      <c r="H36" s="640">
        <f t="shared" si="20"/>
        <v>2030</v>
      </c>
      <c r="I36" s="640">
        <f t="shared" si="20"/>
        <v>2031</v>
      </c>
      <c r="J36" s="640">
        <f t="shared" si="20"/>
        <v>2032</v>
      </c>
      <c r="K36" s="640">
        <f t="shared" si="20"/>
        <v>2033</v>
      </c>
      <c r="L36" s="640">
        <f t="shared" si="20"/>
        <v>2034</v>
      </c>
      <c r="M36" s="640">
        <f t="shared" si="20"/>
        <v>2035</v>
      </c>
      <c r="N36" s="640">
        <f t="shared" si="20"/>
        <v>2036</v>
      </c>
      <c r="O36" s="640">
        <f t="shared" si="20"/>
        <v>2037</v>
      </c>
      <c r="P36" s="433" t="s">
        <v>126</v>
      </c>
      <c r="Q36" s="442" t="s">
        <v>432</v>
      </c>
      <c r="R36" s="113"/>
      <c r="S36" s="113"/>
      <c r="T36" s="113"/>
    </row>
    <row r="37" spans="2:20" ht="15" x14ac:dyDescent="0.25">
      <c r="B37" s="449" t="s">
        <v>438</v>
      </c>
      <c r="C37" s="644"/>
      <c r="D37" s="644"/>
      <c r="E37" s="644"/>
      <c r="F37" s="644"/>
      <c r="G37" s="644"/>
      <c r="H37" s="644"/>
      <c r="I37" s="644"/>
      <c r="J37" s="644"/>
      <c r="K37" s="644"/>
      <c r="L37" s="644"/>
      <c r="M37" s="644"/>
      <c r="N37" s="644"/>
      <c r="O37" s="644"/>
      <c r="P37" s="431">
        <f t="shared" ref="P37:P38" si="21">SUM(C37:O37)</f>
        <v>0</v>
      </c>
      <c r="Q37" s="435">
        <f t="shared" ref="Q37:Q38" si="22">SUM(K37:O37)</f>
        <v>0</v>
      </c>
      <c r="R37" s="113"/>
      <c r="S37" s="113"/>
      <c r="T37" s="113"/>
    </row>
    <row r="38" spans="2:20" ht="15" x14ac:dyDescent="0.25">
      <c r="B38" s="449" t="s">
        <v>114</v>
      </c>
      <c r="C38" s="644"/>
      <c r="D38" s="644"/>
      <c r="E38" s="644"/>
      <c r="F38" s="644"/>
      <c r="G38" s="644"/>
      <c r="H38" s="644"/>
      <c r="I38" s="644"/>
      <c r="J38" s="644"/>
      <c r="K38" s="644"/>
      <c r="L38" s="644"/>
      <c r="M38" s="644"/>
      <c r="N38" s="644"/>
      <c r="O38" s="644"/>
      <c r="P38" s="431">
        <f t="shared" si="21"/>
        <v>0</v>
      </c>
      <c r="Q38" s="435">
        <f t="shared" si="22"/>
        <v>0</v>
      </c>
      <c r="R38" s="113"/>
      <c r="S38" s="113"/>
      <c r="T38" s="113"/>
    </row>
    <row r="39" spans="2:20" ht="15" x14ac:dyDescent="0.25">
      <c r="B39" s="450" t="s">
        <v>276</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4llR4DCUILQ0W3azM15cGL7py5nd2lP1r55mTbZ50obd0LvjmHCzHt+vjo06VPin2VLow776D79+E8WMvQ2hFA==" saltValue="DE4nPMHGNBf+DNRDHOnR7g==" spinCount="100000" sheet="1" formatCells="0" formatColumns="0" formatRows="0"/>
  <mergeCells count="1">
    <mergeCell ref="B34:Q34"/>
  </mergeCells>
  <pageMargins left="0.7" right="0.7" top="0.75" bottom="0.75" header="0.3" footer="0.3"/>
  <pageSetup paperSize="9" scale="48"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39">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570</v>
      </c>
      <c r="C1" s="113"/>
      <c r="D1" s="226" t="s">
        <v>569</v>
      </c>
      <c r="F1" s="461"/>
      <c r="G1" s="462"/>
      <c r="H1" s="462"/>
      <c r="I1" s="46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430</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498"/>
      <c r="D4" s="498"/>
      <c r="E4" s="498"/>
      <c r="F4" s="498"/>
      <c r="G4" s="498"/>
      <c r="H4" s="498"/>
      <c r="I4" s="498"/>
      <c r="J4" s="498"/>
      <c r="K4" s="498"/>
      <c r="L4" s="498"/>
      <c r="M4" s="498"/>
      <c r="N4" s="498"/>
      <c r="O4" s="498"/>
      <c r="P4" s="436">
        <f>SUM(C4:O4)</f>
        <v>0</v>
      </c>
      <c r="Q4" s="435">
        <f>SUM(K4:O4)</f>
        <v>0</v>
      </c>
      <c r="R4" s="113"/>
      <c r="S4" s="447" t="s">
        <v>435</v>
      </c>
      <c r="T4" s="447"/>
      <c r="U4" s="447"/>
      <c r="V4" s="447"/>
      <c r="W4" s="447"/>
      <c r="X4" s="447"/>
      <c r="Y4" s="447"/>
      <c r="Z4" s="447"/>
      <c r="AA4" s="447"/>
    </row>
    <row r="5" spans="2:27" x14ac:dyDescent="0.2">
      <c r="B5" s="432" t="s">
        <v>436</v>
      </c>
      <c r="C5" s="498"/>
      <c r="D5" s="498"/>
      <c r="E5" s="498"/>
      <c r="F5" s="498"/>
      <c r="G5" s="498"/>
      <c r="H5" s="498"/>
      <c r="I5" s="498"/>
      <c r="J5" s="498"/>
      <c r="K5" s="498"/>
      <c r="L5" s="498"/>
      <c r="M5" s="498"/>
      <c r="N5" s="498"/>
      <c r="O5" s="498"/>
      <c r="P5" s="436">
        <f t="shared" ref="P5:P7" si="1">SUM(C5:O5)</f>
        <v>0</v>
      </c>
      <c r="Q5" s="435">
        <f t="shared" ref="Q5:Q7" si="2">SUM(K5:O5)</f>
        <v>0</v>
      </c>
      <c r="R5" s="113"/>
      <c r="S5" s="447" t="s">
        <v>437</v>
      </c>
      <c r="T5" s="447"/>
      <c r="U5" s="447"/>
      <c r="V5" s="447"/>
      <c r="W5" s="447"/>
      <c r="X5" s="447"/>
      <c r="Y5" s="447"/>
      <c r="Z5" s="447"/>
      <c r="AA5" s="447"/>
    </row>
    <row r="6" spans="2:27" x14ac:dyDescent="0.2">
      <c r="B6" s="432" t="s">
        <v>438</v>
      </c>
      <c r="C6" s="498"/>
      <c r="D6" s="498"/>
      <c r="E6" s="498"/>
      <c r="F6" s="498"/>
      <c r="G6" s="498"/>
      <c r="H6" s="498"/>
      <c r="I6" s="498"/>
      <c r="J6" s="498"/>
      <c r="K6" s="498"/>
      <c r="L6" s="498"/>
      <c r="M6" s="498"/>
      <c r="N6" s="498"/>
      <c r="O6" s="498"/>
      <c r="P6" s="436">
        <f t="shared" si="1"/>
        <v>0</v>
      </c>
      <c r="Q6" s="435">
        <f t="shared" si="2"/>
        <v>0</v>
      </c>
      <c r="R6" s="113"/>
      <c r="S6" s="447" t="s">
        <v>439</v>
      </c>
      <c r="T6" s="447"/>
      <c r="U6" s="447"/>
      <c r="V6" s="447"/>
      <c r="W6" s="447"/>
      <c r="X6" s="447"/>
      <c r="Y6" s="447"/>
      <c r="Z6" s="447"/>
      <c r="AA6" s="447"/>
    </row>
    <row r="7" spans="2:27" x14ac:dyDescent="0.2">
      <c r="B7" s="432" t="s">
        <v>114</v>
      </c>
      <c r="C7" s="498"/>
      <c r="D7" s="498"/>
      <c r="E7" s="498"/>
      <c r="F7" s="498"/>
      <c r="G7" s="498"/>
      <c r="H7" s="498"/>
      <c r="I7" s="498"/>
      <c r="J7" s="498"/>
      <c r="K7" s="498"/>
      <c r="L7" s="498"/>
      <c r="M7" s="498"/>
      <c r="N7" s="498"/>
      <c r="O7" s="498"/>
      <c r="P7" s="436">
        <f t="shared" si="1"/>
        <v>0</v>
      </c>
      <c r="Q7" s="435">
        <f t="shared" si="2"/>
        <v>0</v>
      </c>
      <c r="R7" s="113"/>
      <c r="S7" s="447" t="s">
        <v>440</v>
      </c>
      <c r="T7" s="447"/>
      <c r="U7" s="447"/>
      <c r="V7" s="447"/>
      <c r="W7" s="447"/>
      <c r="X7" s="447"/>
      <c r="Y7" s="447"/>
      <c r="Z7" s="447"/>
      <c r="AA7" s="447"/>
    </row>
    <row r="8" spans="2:27" x14ac:dyDescent="0.2">
      <c r="B8" s="437" t="s">
        <v>380</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571</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498"/>
      <c r="D11" s="498"/>
      <c r="E11" s="498"/>
      <c r="F11" s="498"/>
      <c r="G11" s="498"/>
      <c r="H11" s="498"/>
      <c r="I11" s="498"/>
      <c r="J11" s="498"/>
      <c r="K11" s="498"/>
      <c r="L11" s="498"/>
      <c r="M11" s="498"/>
      <c r="N11" s="498"/>
      <c r="O11" s="498"/>
      <c r="P11" s="436">
        <f>SUM(C11:O11)</f>
        <v>0</v>
      </c>
      <c r="Q11" s="435">
        <f t="shared" ref="Q11:Q15" si="5">SUM(K11:O11)</f>
        <v>0</v>
      </c>
      <c r="R11" s="113"/>
      <c r="S11" s="446" t="s">
        <v>444</v>
      </c>
      <c r="T11" s="446"/>
      <c r="U11" s="446"/>
      <c r="V11" s="446"/>
      <c r="W11" s="446"/>
      <c r="X11" s="446"/>
      <c r="Y11" s="446"/>
      <c r="Z11" s="446"/>
      <c r="AA11" s="446"/>
    </row>
    <row r="12" spans="2:27" x14ac:dyDescent="0.2">
      <c r="B12" s="432" t="s">
        <v>445</v>
      </c>
      <c r="C12" s="498"/>
      <c r="D12" s="498"/>
      <c r="E12" s="498"/>
      <c r="F12" s="498"/>
      <c r="G12" s="498"/>
      <c r="H12" s="498"/>
      <c r="I12" s="498"/>
      <c r="J12" s="498"/>
      <c r="K12" s="498"/>
      <c r="L12" s="498"/>
      <c r="M12" s="498"/>
      <c r="N12" s="498"/>
      <c r="O12" s="498"/>
      <c r="P12" s="436">
        <f t="shared" ref="P12:P15" si="6">SUM(C12:O12)</f>
        <v>0</v>
      </c>
      <c r="Q12" s="435">
        <f t="shared" si="5"/>
        <v>0</v>
      </c>
      <c r="R12" s="113"/>
      <c r="S12" s="447" t="s">
        <v>446</v>
      </c>
      <c r="T12" s="447"/>
      <c r="U12" s="447"/>
      <c r="V12" s="447"/>
      <c r="W12" s="447"/>
      <c r="X12" s="447"/>
      <c r="Y12" s="447"/>
      <c r="Z12" s="447"/>
      <c r="AA12" s="447"/>
    </row>
    <row r="13" spans="2:27" x14ac:dyDescent="0.2">
      <c r="B13" s="432" t="s">
        <v>447</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448</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386</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380</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450</v>
      </c>
      <c r="C18" s="453">
        <f>C3</f>
        <v>2025</v>
      </c>
      <c r="D18" s="453">
        <f t="shared" ref="D18:O18" si="9">D3</f>
        <v>2026</v>
      </c>
      <c r="E18" s="453">
        <f t="shared" si="9"/>
        <v>2027</v>
      </c>
      <c r="F18" s="453">
        <f t="shared" si="9"/>
        <v>2028</v>
      </c>
      <c r="G18" s="453">
        <f t="shared" si="9"/>
        <v>2029</v>
      </c>
      <c r="H18" s="453">
        <f t="shared" si="9"/>
        <v>2030</v>
      </c>
      <c r="I18" s="453">
        <f t="shared" si="9"/>
        <v>2031</v>
      </c>
      <c r="J18" s="453">
        <f t="shared" si="9"/>
        <v>2032</v>
      </c>
      <c r="K18" s="453">
        <f t="shared" si="9"/>
        <v>2033</v>
      </c>
      <c r="L18" s="453">
        <f t="shared" si="9"/>
        <v>2034</v>
      </c>
      <c r="M18" s="453">
        <f t="shared" si="9"/>
        <v>2035</v>
      </c>
      <c r="N18" s="453">
        <f t="shared" si="9"/>
        <v>2036</v>
      </c>
      <c r="O18" s="453">
        <f t="shared" si="9"/>
        <v>2037</v>
      </c>
      <c r="P18" s="433" t="s">
        <v>126</v>
      </c>
      <c r="Q18" s="442" t="s">
        <v>432</v>
      </c>
      <c r="R18" s="113"/>
      <c r="S18" s="113"/>
      <c r="T18" s="113"/>
      <c r="U18" s="113"/>
      <c r="V18" s="113"/>
      <c r="W18" s="113"/>
      <c r="X18" s="113"/>
      <c r="Y18" s="113"/>
      <c r="Z18" s="113"/>
      <c r="AA18" s="113"/>
    </row>
    <row r="19" spans="2:27" x14ac:dyDescent="0.2">
      <c r="B19" s="432" t="s">
        <v>449</v>
      </c>
      <c r="C19" s="498"/>
      <c r="D19" s="498"/>
      <c r="E19" s="498"/>
      <c r="F19" s="498"/>
      <c r="G19" s="498"/>
      <c r="H19" s="498"/>
      <c r="I19" s="498"/>
      <c r="J19" s="498"/>
      <c r="K19" s="498"/>
      <c r="L19" s="498"/>
      <c r="M19" s="498"/>
      <c r="N19" s="498"/>
      <c r="O19" s="498"/>
      <c r="P19" s="436">
        <f>SUM(C19:O19)</f>
        <v>0</v>
      </c>
      <c r="Q19" s="435">
        <f t="shared" ref="Q19:Q23" si="10">SUM(K19:O19)</f>
        <v>0</v>
      </c>
      <c r="R19" s="113"/>
      <c r="S19" s="446" t="s">
        <v>450</v>
      </c>
      <c r="T19" s="446"/>
      <c r="U19" s="446"/>
      <c r="V19" s="446"/>
      <c r="W19" s="446"/>
      <c r="X19" s="446"/>
      <c r="Y19" s="446"/>
      <c r="Z19" s="446"/>
      <c r="AA19" s="446"/>
    </row>
    <row r="20" spans="2:27" x14ac:dyDescent="0.2">
      <c r="B20" s="432" t="s">
        <v>451</v>
      </c>
      <c r="C20" s="498"/>
      <c r="D20" s="498"/>
      <c r="E20" s="498"/>
      <c r="F20" s="498"/>
      <c r="G20" s="498"/>
      <c r="H20" s="498"/>
      <c r="I20" s="498"/>
      <c r="J20" s="498"/>
      <c r="K20" s="498"/>
      <c r="L20" s="498"/>
      <c r="M20" s="498"/>
      <c r="N20" s="498"/>
      <c r="O20" s="498"/>
      <c r="P20" s="436">
        <f t="shared" ref="P20:P23" si="11">SUM(C20:O20)</f>
        <v>0</v>
      </c>
      <c r="Q20" s="435">
        <f t="shared" si="10"/>
        <v>0</v>
      </c>
      <c r="R20" s="113"/>
      <c r="S20" s="447" t="s">
        <v>452</v>
      </c>
      <c r="T20" s="447"/>
      <c r="U20" s="447"/>
      <c r="V20" s="447"/>
      <c r="W20" s="447"/>
      <c r="X20" s="447"/>
      <c r="Y20" s="447"/>
      <c r="Z20" s="447"/>
      <c r="AA20" s="447"/>
    </row>
    <row r="21" spans="2:27" x14ac:dyDescent="0.2">
      <c r="B21" s="432" t="s">
        <v>453</v>
      </c>
      <c r="C21" s="498"/>
      <c r="D21" s="498"/>
      <c r="E21" s="498"/>
      <c r="F21" s="498"/>
      <c r="G21" s="498"/>
      <c r="H21" s="498"/>
      <c r="I21" s="498"/>
      <c r="J21" s="498"/>
      <c r="K21" s="498"/>
      <c r="L21" s="498"/>
      <c r="M21" s="498"/>
      <c r="N21" s="498"/>
      <c r="O21" s="498"/>
      <c r="P21" s="436">
        <f t="shared" si="11"/>
        <v>0</v>
      </c>
      <c r="Q21" s="435">
        <f t="shared" si="10"/>
        <v>0</v>
      </c>
      <c r="R21" s="113"/>
      <c r="S21" s="447" t="s">
        <v>454</v>
      </c>
      <c r="T21" s="447"/>
      <c r="U21" s="447"/>
      <c r="V21" s="447"/>
      <c r="W21" s="447"/>
      <c r="X21" s="447"/>
      <c r="Y21" s="447"/>
      <c r="Z21" s="447"/>
      <c r="AA21" s="447"/>
    </row>
    <row r="22" spans="2:27" x14ac:dyDescent="0.2">
      <c r="B22" s="432" t="s">
        <v>455</v>
      </c>
      <c r="C22" s="498"/>
      <c r="D22" s="498"/>
      <c r="E22" s="498"/>
      <c r="F22" s="498"/>
      <c r="G22" s="498"/>
      <c r="H22" s="498"/>
      <c r="I22" s="498"/>
      <c r="J22" s="498"/>
      <c r="K22" s="498"/>
      <c r="L22" s="498"/>
      <c r="M22" s="498"/>
      <c r="N22" s="498"/>
      <c r="O22" s="498"/>
      <c r="P22" s="436">
        <f t="shared" si="11"/>
        <v>0</v>
      </c>
      <c r="Q22" s="435">
        <f t="shared" si="10"/>
        <v>0</v>
      </c>
      <c r="R22" s="113"/>
      <c r="S22" s="447" t="s">
        <v>456</v>
      </c>
      <c r="T22" s="447"/>
      <c r="U22" s="447"/>
      <c r="V22" s="447"/>
      <c r="W22" s="447"/>
      <c r="X22" s="447"/>
      <c r="Y22" s="447"/>
      <c r="Z22" s="447"/>
      <c r="AA22" s="447"/>
    </row>
    <row r="23" spans="2:27" x14ac:dyDescent="0.2">
      <c r="B23" s="443" t="s">
        <v>457</v>
      </c>
      <c r="C23" s="498"/>
      <c r="D23" s="498"/>
      <c r="E23" s="498"/>
      <c r="F23" s="498"/>
      <c r="G23" s="498"/>
      <c r="H23" s="498"/>
      <c r="I23" s="498"/>
      <c r="J23" s="498"/>
      <c r="K23" s="498"/>
      <c r="L23" s="498"/>
      <c r="M23" s="498"/>
      <c r="N23" s="498"/>
      <c r="O23" s="498"/>
      <c r="P23" s="436">
        <f t="shared" si="11"/>
        <v>0</v>
      </c>
      <c r="Q23" s="435">
        <f t="shared" si="10"/>
        <v>0</v>
      </c>
      <c r="R23" s="113"/>
      <c r="S23" s="447" t="s">
        <v>458</v>
      </c>
      <c r="T23" s="447"/>
      <c r="U23" s="447"/>
      <c r="V23" s="447"/>
      <c r="W23" s="447"/>
      <c r="X23" s="447"/>
      <c r="Y23" s="447"/>
      <c r="Z23" s="447"/>
      <c r="AA23" s="447"/>
    </row>
    <row r="24" spans="2:27" x14ac:dyDescent="0.2">
      <c r="B24" s="437" t="s">
        <v>459</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572</v>
      </c>
      <c r="C29" s="640">
        <f>C3</f>
        <v>2025</v>
      </c>
      <c r="D29" s="640">
        <f t="shared" ref="D29:O29" si="15">D3</f>
        <v>2026</v>
      </c>
      <c r="E29" s="640">
        <f t="shared" si="15"/>
        <v>2027</v>
      </c>
      <c r="F29" s="640">
        <f t="shared" si="15"/>
        <v>2028</v>
      </c>
      <c r="G29" s="640">
        <f t="shared" si="15"/>
        <v>2029</v>
      </c>
      <c r="H29" s="640">
        <f t="shared" si="15"/>
        <v>2030</v>
      </c>
      <c r="I29" s="640">
        <f t="shared" si="15"/>
        <v>2031</v>
      </c>
      <c r="J29" s="640">
        <f t="shared" si="15"/>
        <v>2032</v>
      </c>
      <c r="K29" s="640">
        <f t="shared" si="15"/>
        <v>2033</v>
      </c>
      <c r="L29" s="640">
        <f t="shared" si="15"/>
        <v>2034</v>
      </c>
      <c r="M29" s="640">
        <f t="shared" si="15"/>
        <v>2035</v>
      </c>
      <c r="N29" s="640">
        <f t="shared" si="15"/>
        <v>2036</v>
      </c>
      <c r="O29" s="640">
        <f t="shared" si="15"/>
        <v>2037</v>
      </c>
      <c r="P29" s="433" t="s">
        <v>126</v>
      </c>
      <c r="Q29" s="442" t="s">
        <v>432</v>
      </c>
      <c r="R29" s="113"/>
      <c r="S29" s="113"/>
      <c r="T29" s="113"/>
      <c r="U29" s="113"/>
      <c r="V29" s="113"/>
      <c r="W29" s="113"/>
      <c r="X29" s="113"/>
      <c r="Y29" s="113"/>
      <c r="Z29" s="113"/>
      <c r="AA29" s="113"/>
    </row>
    <row r="30" spans="2:27" ht="15" x14ac:dyDescent="0.25">
      <c r="B30" s="641" t="s">
        <v>463</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1" t="s">
        <v>464</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1" t="s">
        <v>465</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1" t="s">
        <v>466</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O36" si="20">D3</f>
        <v>2026</v>
      </c>
      <c r="E36" s="640">
        <f t="shared" si="20"/>
        <v>2027</v>
      </c>
      <c r="F36" s="640">
        <f t="shared" si="20"/>
        <v>2028</v>
      </c>
      <c r="G36" s="640">
        <f t="shared" si="20"/>
        <v>2029</v>
      </c>
      <c r="H36" s="640">
        <f t="shared" si="20"/>
        <v>2030</v>
      </c>
      <c r="I36" s="640">
        <f t="shared" si="20"/>
        <v>2031</v>
      </c>
      <c r="J36" s="640">
        <f t="shared" si="20"/>
        <v>2032</v>
      </c>
      <c r="K36" s="640">
        <f t="shared" si="20"/>
        <v>2033</v>
      </c>
      <c r="L36" s="640">
        <f t="shared" si="20"/>
        <v>2034</v>
      </c>
      <c r="M36" s="640">
        <f t="shared" si="20"/>
        <v>2035</v>
      </c>
      <c r="N36" s="640">
        <f t="shared" si="20"/>
        <v>2036</v>
      </c>
      <c r="O36" s="640">
        <f t="shared" si="20"/>
        <v>2037</v>
      </c>
      <c r="P36" s="433" t="s">
        <v>126</v>
      </c>
      <c r="Q36" s="442" t="s">
        <v>432</v>
      </c>
      <c r="R36" s="113"/>
      <c r="S36" s="113"/>
      <c r="T36" s="113"/>
    </row>
    <row r="37" spans="2:20" ht="15" x14ac:dyDescent="0.25">
      <c r="B37" s="449" t="s">
        <v>438</v>
      </c>
      <c r="C37" s="644"/>
      <c r="D37" s="644"/>
      <c r="E37" s="644"/>
      <c r="F37" s="644"/>
      <c r="G37" s="644"/>
      <c r="H37" s="644"/>
      <c r="I37" s="644"/>
      <c r="J37" s="644"/>
      <c r="K37" s="644"/>
      <c r="L37" s="644"/>
      <c r="M37" s="644"/>
      <c r="N37" s="644"/>
      <c r="O37" s="644"/>
      <c r="P37" s="431">
        <f t="shared" ref="P37:P38" si="21">SUM(C37:O37)</f>
        <v>0</v>
      </c>
      <c r="Q37" s="435">
        <f t="shared" ref="Q37:Q38" si="22">SUM(K37:O37)</f>
        <v>0</v>
      </c>
      <c r="R37" s="113"/>
      <c r="S37" s="113"/>
      <c r="T37" s="113"/>
    </row>
    <row r="38" spans="2:20" ht="15" x14ac:dyDescent="0.25">
      <c r="B38" s="449" t="s">
        <v>114</v>
      </c>
      <c r="C38" s="644"/>
      <c r="D38" s="644"/>
      <c r="E38" s="644"/>
      <c r="F38" s="644"/>
      <c r="G38" s="644"/>
      <c r="H38" s="644"/>
      <c r="I38" s="644"/>
      <c r="J38" s="644"/>
      <c r="K38" s="644"/>
      <c r="L38" s="644"/>
      <c r="M38" s="644"/>
      <c r="N38" s="644"/>
      <c r="O38" s="644"/>
      <c r="P38" s="431">
        <f t="shared" si="21"/>
        <v>0</v>
      </c>
      <c r="Q38" s="435">
        <f t="shared" si="22"/>
        <v>0</v>
      </c>
      <c r="R38" s="113"/>
      <c r="S38" s="113"/>
      <c r="T38" s="113"/>
    </row>
    <row r="39" spans="2:20" ht="15" x14ac:dyDescent="0.25">
      <c r="B39" s="450" t="s">
        <v>276</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1yERuV0wiFyEUPpePdghp1EbPuF3ViUXOyUsWavn4s140tYPsjwOunt8sbid/W2E+yDQMROHvF4k56f1ushU7g==" saltValue="VhYiddVgVzU5dRBw6ZMJIg==" spinCount="100000" sheet="1" formatCells="0" formatColumns="0" formatRows="0"/>
  <mergeCells count="1">
    <mergeCell ref="B34:Q34"/>
  </mergeCells>
  <pageMargins left="0.7" right="0.7" top="0.75" bottom="0.75" header="0.3" footer="0.3"/>
  <pageSetup paperSize="9" scale="48"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570</v>
      </c>
      <c r="C1" s="113"/>
      <c r="D1" s="226" t="s">
        <v>569</v>
      </c>
      <c r="F1" s="461"/>
      <c r="G1" s="462"/>
      <c r="H1" s="462"/>
      <c r="I1" s="46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430</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498"/>
      <c r="D4" s="498"/>
      <c r="E4" s="498"/>
      <c r="F4" s="498"/>
      <c r="G4" s="498"/>
      <c r="H4" s="498"/>
      <c r="I4" s="498"/>
      <c r="J4" s="498"/>
      <c r="K4" s="498"/>
      <c r="L4" s="498"/>
      <c r="M4" s="498"/>
      <c r="N4" s="498"/>
      <c r="O4" s="498"/>
      <c r="P4" s="436">
        <f>SUM(C4:O4)</f>
        <v>0</v>
      </c>
      <c r="Q4" s="435">
        <f>SUM(K4:O4)</f>
        <v>0</v>
      </c>
      <c r="R4" s="113"/>
      <c r="S4" s="447" t="s">
        <v>435</v>
      </c>
      <c r="T4" s="447"/>
      <c r="U4" s="447"/>
      <c r="V4" s="447"/>
      <c r="W4" s="447"/>
      <c r="X4" s="447"/>
      <c r="Y4" s="447"/>
      <c r="Z4" s="447"/>
      <c r="AA4" s="447"/>
    </row>
    <row r="5" spans="2:27" x14ac:dyDescent="0.2">
      <c r="B5" s="432" t="s">
        <v>436</v>
      </c>
      <c r="C5" s="498"/>
      <c r="D5" s="498"/>
      <c r="E5" s="498"/>
      <c r="F5" s="498"/>
      <c r="G5" s="498"/>
      <c r="H5" s="498"/>
      <c r="I5" s="498"/>
      <c r="J5" s="498"/>
      <c r="K5" s="498"/>
      <c r="L5" s="498"/>
      <c r="M5" s="498"/>
      <c r="N5" s="498"/>
      <c r="O5" s="498"/>
      <c r="P5" s="436">
        <f t="shared" ref="P5:P7" si="1">SUM(C5:O5)</f>
        <v>0</v>
      </c>
      <c r="Q5" s="435">
        <f t="shared" ref="Q5:Q7" si="2">SUM(K5:O5)</f>
        <v>0</v>
      </c>
      <c r="R5" s="113"/>
      <c r="S5" s="447" t="s">
        <v>437</v>
      </c>
      <c r="T5" s="447"/>
      <c r="U5" s="447"/>
      <c r="V5" s="447"/>
      <c r="W5" s="447"/>
      <c r="X5" s="447"/>
      <c r="Y5" s="447"/>
      <c r="Z5" s="447"/>
      <c r="AA5" s="447"/>
    </row>
    <row r="6" spans="2:27" x14ac:dyDescent="0.2">
      <c r="B6" s="432" t="s">
        <v>438</v>
      </c>
      <c r="C6" s="498"/>
      <c r="D6" s="498"/>
      <c r="E6" s="498"/>
      <c r="F6" s="498"/>
      <c r="G6" s="498"/>
      <c r="H6" s="498"/>
      <c r="I6" s="498"/>
      <c r="J6" s="498"/>
      <c r="K6" s="498"/>
      <c r="L6" s="498"/>
      <c r="M6" s="498"/>
      <c r="N6" s="498"/>
      <c r="O6" s="498"/>
      <c r="P6" s="436">
        <f t="shared" si="1"/>
        <v>0</v>
      </c>
      <c r="Q6" s="435">
        <f t="shared" si="2"/>
        <v>0</v>
      </c>
      <c r="R6" s="113"/>
      <c r="S6" s="447" t="s">
        <v>439</v>
      </c>
      <c r="T6" s="447"/>
      <c r="U6" s="447"/>
      <c r="V6" s="447"/>
      <c r="W6" s="447"/>
      <c r="X6" s="447"/>
      <c r="Y6" s="447"/>
      <c r="Z6" s="447"/>
      <c r="AA6" s="447"/>
    </row>
    <row r="7" spans="2:27" x14ac:dyDescent="0.2">
      <c r="B7" s="432" t="s">
        <v>114</v>
      </c>
      <c r="C7" s="498"/>
      <c r="D7" s="498"/>
      <c r="E7" s="498"/>
      <c r="F7" s="498"/>
      <c r="G7" s="498"/>
      <c r="H7" s="498"/>
      <c r="I7" s="498"/>
      <c r="J7" s="498"/>
      <c r="K7" s="498"/>
      <c r="L7" s="498"/>
      <c r="M7" s="498"/>
      <c r="N7" s="498"/>
      <c r="O7" s="498"/>
      <c r="P7" s="436">
        <f t="shared" si="1"/>
        <v>0</v>
      </c>
      <c r="Q7" s="435">
        <f t="shared" si="2"/>
        <v>0</v>
      </c>
      <c r="R7" s="113"/>
      <c r="S7" s="447" t="s">
        <v>440</v>
      </c>
      <c r="T7" s="447"/>
      <c r="U7" s="447"/>
      <c r="V7" s="447"/>
      <c r="W7" s="447"/>
      <c r="X7" s="447"/>
      <c r="Y7" s="447"/>
      <c r="Z7" s="447"/>
      <c r="AA7" s="447"/>
    </row>
    <row r="8" spans="2:27" x14ac:dyDescent="0.2">
      <c r="B8" s="437" t="s">
        <v>380</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571</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498"/>
      <c r="D11" s="498"/>
      <c r="E11" s="498"/>
      <c r="F11" s="498"/>
      <c r="G11" s="498"/>
      <c r="H11" s="498"/>
      <c r="I11" s="498"/>
      <c r="J11" s="498"/>
      <c r="K11" s="498"/>
      <c r="L11" s="498"/>
      <c r="M11" s="498"/>
      <c r="N11" s="498"/>
      <c r="O11" s="498"/>
      <c r="P11" s="436">
        <f>SUM(C11:O11)</f>
        <v>0</v>
      </c>
      <c r="Q11" s="435">
        <f t="shared" ref="Q11:Q15" si="5">SUM(K11:O11)</f>
        <v>0</v>
      </c>
      <c r="R11" s="113"/>
      <c r="S11" s="446" t="s">
        <v>444</v>
      </c>
      <c r="T11" s="446"/>
      <c r="U11" s="446"/>
      <c r="V11" s="446"/>
      <c r="W11" s="446"/>
      <c r="X11" s="446"/>
      <c r="Y11" s="446"/>
      <c r="Z11" s="446"/>
      <c r="AA11" s="446"/>
    </row>
    <row r="12" spans="2:27" x14ac:dyDescent="0.2">
      <c r="B12" s="432" t="s">
        <v>445</v>
      </c>
      <c r="C12" s="498"/>
      <c r="D12" s="498"/>
      <c r="E12" s="498"/>
      <c r="F12" s="498"/>
      <c r="G12" s="498"/>
      <c r="H12" s="498"/>
      <c r="I12" s="498"/>
      <c r="J12" s="498"/>
      <c r="K12" s="498"/>
      <c r="L12" s="498"/>
      <c r="M12" s="498"/>
      <c r="N12" s="498"/>
      <c r="O12" s="498"/>
      <c r="P12" s="436">
        <f t="shared" ref="P12:P15" si="6">SUM(C12:O12)</f>
        <v>0</v>
      </c>
      <c r="Q12" s="435">
        <f t="shared" si="5"/>
        <v>0</v>
      </c>
      <c r="R12" s="113"/>
      <c r="S12" s="447" t="s">
        <v>446</v>
      </c>
      <c r="T12" s="447"/>
      <c r="U12" s="447"/>
      <c r="V12" s="447"/>
      <c r="W12" s="447"/>
      <c r="X12" s="447"/>
      <c r="Y12" s="447"/>
      <c r="Z12" s="447"/>
      <c r="AA12" s="447"/>
    </row>
    <row r="13" spans="2:27" x14ac:dyDescent="0.2">
      <c r="B13" s="432" t="s">
        <v>447</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448</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386</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380</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450</v>
      </c>
      <c r="C18" s="453">
        <f>C3</f>
        <v>2025</v>
      </c>
      <c r="D18" s="453">
        <f t="shared" ref="D18:O18" si="9">D3</f>
        <v>2026</v>
      </c>
      <c r="E18" s="453">
        <f t="shared" si="9"/>
        <v>2027</v>
      </c>
      <c r="F18" s="453">
        <f t="shared" si="9"/>
        <v>2028</v>
      </c>
      <c r="G18" s="453">
        <f t="shared" si="9"/>
        <v>2029</v>
      </c>
      <c r="H18" s="453">
        <f t="shared" si="9"/>
        <v>2030</v>
      </c>
      <c r="I18" s="453">
        <f t="shared" si="9"/>
        <v>2031</v>
      </c>
      <c r="J18" s="453">
        <f t="shared" si="9"/>
        <v>2032</v>
      </c>
      <c r="K18" s="453">
        <f t="shared" si="9"/>
        <v>2033</v>
      </c>
      <c r="L18" s="453">
        <f t="shared" si="9"/>
        <v>2034</v>
      </c>
      <c r="M18" s="453">
        <f t="shared" si="9"/>
        <v>2035</v>
      </c>
      <c r="N18" s="453">
        <f t="shared" si="9"/>
        <v>2036</v>
      </c>
      <c r="O18" s="453">
        <f t="shared" si="9"/>
        <v>2037</v>
      </c>
      <c r="P18" s="433" t="s">
        <v>126</v>
      </c>
      <c r="Q18" s="442" t="s">
        <v>432</v>
      </c>
      <c r="R18" s="113"/>
      <c r="S18" s="113"/>
      <c r="T18" s="113"/>
      <c r="U18" s="113"/>
      <c r="V18" s="113"/>
      <c r="W18" s="113"/>
      <c r="X18" s="113"/>
      <c r="Y18" s="113"/>
      <c r="Z18" s="113"/>
      <c r="AA18" s="113"/>
    </row>
    <row r="19" spans="2:27" x14ac:dyDescent="0.2">
      <c r="B19" s="432" t="s">
        <v>449</v>
      </c>
      <c r="C19" s="498"/>
      <c r="D19" s="498"/>
      <c r="E19" s="498"/>
      <c r="F19" s="498"/>
      <c r="G19" s="498"/>
      <c r="H19" s="498"/>
      <c r="I19" s="498"/>
      <c r="J19" s="498"/>
      <c r="K19" s="498"/>
      <c r="L19" s="498"/>
      <c r="M19" s="498"/>
      <c r="N19" s="498"/>
      <c r="O19" s="498"/>
      <c r="P19" s="436">
        <f>SUM(C19:O19)</f>
        <v>0</v>
      </c>
      <c r="Q19" s="435">
        <f t="shared" ref="Q19:Q23" si="10">SUM(K19:O19)</f>
        <v>0</v>
      </c>
      <c r="R19" s="113"/>
      <c r="S19" s="446" t="s">
        <v>450</v>
      </c>
      <c r="T19" s="446"/>
      <c r="U19" s="446"/>
      <c r="V19" s="446"/>
      <c r="W19" s="446"/>
      <c r="X19" s="446"/>
      <c r="Y19" s="446"/>
      <c r="Z19" s="446"/>
      <c r="AA19" s="446"/>
    </row>
    <row r="20" spans="2:27" x14ac:dyDescent="0.2">
      <c r="B20" s="432" t="s">
        <v>451</v>
      </c>
      <c r="C20" s="498"/>
      <c r="D20" s="498"/>
      <c r="E20" s="498"/>
      <c r="F20" s="498"/>
      <c r="G20" s="498"/>
      <c r="H20" s="498"/>
      <c r="I20" s="498"/>
      <c r="J20" s="498"/>
      <c r="K20" s="498"/>
      <c r="L20" s="498"/>
      <c r="M20" s="498"/>
      <c r="N20" s="498"/>
      <c r="O20" s="498"/>
      <c r="P20" s="436">
        <f t="shared" ref="P20:P23" si="11">SUM(C20:O20)</f>
        <v>0</v>
      </c>
      <c r="Q20" s="435">
        <f t="shared" si="10"/>
        <v>0</v>
      </c>
      <c r="R20" s="113"/>
      <c r="S20" s="447" t="s">
        <v>452</v>
      </c>
      <c r="T20" s="447"/>
      <c r="U20" s="447"/>
      <c r="V20" s="447"/>
      <c r="W20" s="447"/>
      <c r="X20" s="447"/>
      <c r="Y20" s="447"/>
      <c r="Z20" s="447"/>
      <c r="AA20" s="447"/>
    </row>
    <row r="21" spans="2:27" x14ac:dyDescent="0.2">
      <c r="B21" s="432" t="s">
        <v>453</v>
      </c>
      <c r="C21" s="498"/>
      <c r="D21" s="498"/>
      <c r="E21" s="498"/>
      <c r="F21" s="498"/>
      <c r="G21" s="498"/>
      <c r="H21" s="498"/>
      <c r="I21" s="498"/>
      <c r="J21" s="498"/>
      <c r="K21" s="498"/>
      <c r="L21" s="498"/>
      <c r="M21" s="498"/>
      <c r="N21" s="498"/>
      <c r="O21" s="498"/>
      <c r="P21" s="436">
        <f t="shared" si="11"/>
        <v>0</v>
      </c>
      <c r="Q21" s="435">
        <f t="shared" si="10"/>
        <v>0</v>
      </c>
      <c r="R21" s="113"/>
      <c r="S21" s="447" t="s">
        <v>454</v>
      </c>
      <c r="T21" s="447"/>
      <c r="U21" s="447"/>
      <c r="V21" s="447"/>
      <c r="W21" s="447"/>
      <c r="X21" s="447"/>
      <c r="Y21" s="447"/>
      <c r="Z21" s="447"/>
      <c r="AA21" s="447"/>
    </row>
    <row r="22" spans="2:27" x14ac:dyDescent="0.2">
      <c r="B22" s="432" t="s">
        <v>455</v>
      </c>
      <c r="C22" s="498"/>
      <c r="D22" s="498"/>
      <c r="E22" s="498"/>
      <c r="F22" s="498"/>
      <c r="G22" s="498"/>
      <c r="H22" s="498"/>
      <c r="I22" s="498"/>
      <c r="J22" s="498"/>
      <c r="K22" s="498"/>
      <c r="L22" s="498"/>
      <c r="M22" s="498"/>
      <c r="N22" s="498"/>
      <c r="O22" s="498"/>
      <c r="P22" s="436">
        <f t="shared" si="11"/>
        <v>0</v>
      </c>
      <c r="Q22" s="435">
        <f t="shared" si="10"/>
        <v>0</v>
      </c>
      <c r="R22" s="113"/>
      <c r="S22" s="447" t="s">
        <v>456</v>
      </c>
      <c r="T22" s="447"/>
      <c r="U22" s="447"/>
      <c r="V22" s="447"/>
      <c r="W22" s="447"/>
      <c r="X22" s="447"/>
      <c r="Y22" s="447"/>
      <c r="Z22" s="447"/>
      <c r="AA22" s="447"/>
    </row>
    <row r="23" spans="2:27" x14ac:dyDescent="0.2">
      <c r="B23" s="443" t="s">
        <v>457</v>
      </c>
      <c r="C23" s="498"/>
      <c r="D23" s="498"/>
      <c r="E23" s="498"/>
      <c r="F23" s="498"/>
      <c r="G23" s="498"/>
      <c r="H23" s="498"/>
      <c r="I23" s="498"/>
      <c r="J23" s="498"/>
      <c r="K23" s="498"/>
      <c r="L23" s="498"/>
      <c r="M23" s="498"/>
      <c r="N23" s="498"/>
      <c r="O23" s="498"/>
      <c r="P23" s="436">
        <f t="shared" si="11"/>
        <v>0</v>
      </c>
      <c r="Q23" s="435">
        <f t="shared" si="10"/>
        <v>0</v>
      </c>
      <c r="R23" s="113"/>
      <c r="S23" s="447" t="s">
        <v>458</v>
      </c>
      <c r="T23" s="447"/>
      <c r="U23" s="447"/>
      <c r="V23" s="447"/>
      <c r="W23" s="447"/>
      <c r="X23" s="447"/>
      <c r="Y23" s="447"/>
      <c r="Z23" s="447"/>
      <c r="AA23" s="447"/>
    </row>
    <row r="24" spans="2:27" x14ac:dyDescent="0.2">
      <c r="B24" s="437" t="s">
        <v>459</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572</v>
      </c>
      <c r="C29" s="640">
        <f>C3</f>
        <v>2025</v>
      </c>
      <c r="D29" s="640">
        <f t="shared" ref="D29:O29" si="15">D3</f>
        <v>2026</v>
      </c>
      <c r="E29" s="640">
        <f t="shared" si="15"/>
        <v>2027</v>
      </c>
      <c r="F29" s="640">
        <f t="shared" si="15"/>
        <v>2028</v>
      </c>
      <c r="G29" s="640">
        <f t="shared" si="15"/>
        <v>2029</v>
      </c>
      <c r="H29" s="640">
        <f t="shared" si="15"/>
        <v>2030</v>
      </c>
      <c r="I29" s="640">
        <f t="shared" si="15"/>
        <v>2031</v>
      </c>
      <c r="J29" s="640">
        <f t="shared" si="15"/>
        <v>2032</v>
      </c>
      <c r="K29" s="640">
        <f t="shared" si="15"/>
        <v>2033</v>
      </c>
      <c r="L29" s="640">
        <f t="shared" si="15"/>
        <v>2034</v>
      </c>
      <c r="M29" s="640">
        <f t="shared" si="15"/>
        <v>2035</v>
      </c>
      <c r="N29" s="640">
        <f t="shared" si="15"/>
        <v>2036</v>
      </c>
      <c r="O29" s="640">
        <f t="shared" si="15"/>
        <v>2037</v>
      </c>
      <c r="P29" s="433" t="s">
        <v>126</v>
      </c>
      <c r="Q29" s="442" t="s">
        <v>432</v>
      </c>
      <c r="R29" s="113"/>
      <c r="S29" s="113"/>
      <c r="T29" s="113"/>
      <c r="U29" s="113"/>
      <c r="V29" s="113"/>
      <c r="W29" s="113"/>
      <c r="X29" s="113"/>
      <c r="Y29" s="113"/>
      <c r="Z29" s="113"/>
      <c r="AA29" s="113"/>
    </row>
    <row r="30" spans="2:27" ht="15" x14ac:dyDescent="0.25">
      <c r="B30" s="641" t="s">
        <v>463</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1" t="s">
        <v>464</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1" t="s">
        <v>465</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1" t="s">
        <v>466</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O36" si="20">D3</f>
        <v>2026</v>
      </c>
      <c r="E36" s="640">
        <f t="shared" si="20"/>
        <v>2027</v>
      </c>
      <c r="F36" s="640">
        <f t="shared" si="20"/>
        <v>2028</v>
      </c>
      <c r="G36" s="640">
        <f t="shared" si="20"/>
        <v>2029</v>
      </c>
      <c r="H36" s="640">
        <f t="shared" si="20"/>
        <v>2030</v>
      </c>
      <c r="I36" s="640">
        <f t="shared" si="20"/>
        <v>2031</v>
      </c>
      <c r="J36" s="640">
        <f t="shared" si="20"/>
        <v>2032</v>
      </c>
      <c r="K36" s="640">
        <f t="shared" si="20"/>
        <v>2033</v>
      </c>
      <c r="L36" s="640">
        <f t="shared" si="20"/>
        <v>2034</v>
      </c>
      <c r="M36" s="640">
        <f t="shared" si="20"/>
        <v>2035</v>
      </c>
      <c r="N36" s="640">
        <f t="shared" si="20"/>
        <v>2036</v>
      </c>
      <c r="O36" s="640">
        <f t="shared" si="20"/>
        <v>2037</v>
      </c>
      <c r="P36" s="433" t="s">
        <v>126</v>
      </c>
      <c r="Q36" s="442" t="s">
        <v>432</v>
      </c>
      <c r="R36" s="113"/>
      <c r="S36" s="113"/>
      <c r="T36" s="113"/>
    </row>
    <row r="37" spans="2:20" ht="15" x14ac:dyDescent="0.25">
      <c r="B37" s="449" t="s">
        <v>438</v>
      </c>
      <c r="C37" s="644"/>
      <c r="D37" s="644"/>
      <c r="E37" s="644"/>
      <c r="F37" s="644"/>
      <c r="G37" s="644"/>
      <c r="H37" s="644"/>
      <c r="I37" s="644"/>
      <c r="J37" s="644"/>
      <c r="K37" s="644"/>
      <c r="L37" s="644"/>
      <c r="M37" s="644"/>
      <c r="N37" s="644"/>
      <c r="O37" s="644"/>
      <c r="P37" s="431">
        <f t="shared" ref="P37:P38" si="21">SUM(C37:O37)</f>
        <v>0</v>
      </c>
      <c r="Q37" s="435">
        <f t="shared" ref="Q37:Q38" si="22">SUM(K37:O37)</f>
        <v>0</v>
      </c>
      <c r="R37" s="113"/>
      <c r="S37" s="113"/>
      <c r="T37" s="113"/>
    </row>
    <row r="38" spans="2:20" ht="15" x14ac:dyDescent="0.25">
      <c r="B38" s="449" t="s">
        <v>114</v>
      </c>
      <c r="C38" s="644"/>
      <c r="D38" s="644"/>
      <c r="E38" s="644"/>
      <c r="F38" s="644"/>
      <c r="G38" s="644"/>
      <c r="H38" s="644"/>
      <c r="I38" s="644"/>
      <c r="J38" s="644"/>
      <c r="K38" s="644"/>
      <c r="L38" s="644"/>
      <c r="M38" s="644"/>
      <c r="N38" s="644"/>
      <c r="O38" s="644"/>
      <c r="P38" s="431">
        <f t="shared" si="21"/>
        <v>0</v>
      </c>
      <c r="Q38" s="435">
        <f t="shared" si="22"/>
        <v>0</v>
      </c>
      <c r="R38" s="113"/>
      <c r="S38" s="113"/>
      <c r="T38" s="113"/>
    </row>
    <row r="39" spans="2:20" ht="15" x14ac:dyDescent="0.25">
      <c r="B39" s="450" t="s">
        <v>276</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CaAOyMw2vtH115wCSj9/NppbwWNfTBVMvUg4+QTROX2KtK44znUzOdVQcZR17J0mlFOVdQ11iFKZbyMUTu2Ew==" saltValue="yOKpF/8OGYp1/Ex6BMJjKg==" spinCount="100000" sheet="1" formatCells="0" formatColumns="0" formatRows="0"/>
  <mergeCells count="1">
    <mergeCell ref="B34:Q34"/>
  </mergeCells>
  <pageMargins left="0.7" right="0.7" top="0.75" bottom="0.75" header="0.3" footer="0.3"/>
  <pageSetup paperSize="9" scale="48"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1">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570</v>
      </c>
      <c r="C1" s="113"/>
      <c r="D1" s="226" t="s">
        <v>569</v>
      </c>
      <c r="F1" s="461"/>
      <c r="G1" s="462"/>
      <c r="H1" s="462"/>
      <c r="I1" s="46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430</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498"/>
      <c r="D4" s="498"/>
      <c r="E4" s="498"/>
      <c r="F4" s="498"/>
      <c r="G4" s="498"/>
      <c r="H4" s="498"/>
      <c r="I4" s="498"/>
      <c r="J4" s="498"/>
      <c r="K4" s="498"/>
      <c r="L4" s="498"/>
      <c r="M4" s="498"/>
      <c r="N4" s="498"/>
      <c r="O4" s="498"/>
      <c r="P4" s="436">
        <f>SUM(C4:O4)</f>
        <v>0</v>
      </c>
      <c r="Q4" s="435">
        <f>SUM(K4:O4)</f>
        <v>0</v>
      </c>
      <c r="R4" s="113"/>
      <c r="S4" s="447" t="s">
        <v>435</v>
      </c>
      <c r="T4" s="447"/>
      <c r="U4" s="447"/>
      <c r="V4" s="447"/>
      <c r="W4" s="447"/>
      <c r="X4" s="447"/>
      <c r="Y4" s="447"/>
      <c r="Z4" s="447"/>
      <c r="AA4" s="447"/>
    </row>
    <row r="5" spans="2:27" x14ac:dyDescent="0.2">
      <c r="B5" s="432" t="s">
        <v>436</v>
      </c>
      <c r="C5" s="498"/>
      <c r="D5" s="498"/>
      <c r="E5" s="498"/>
      <c r="F5" s="498"/>
      <c r="G5" s="498"/>
      <c r="H5" s="498"/>
      <c r="I5" s="498"/>
      <c r="J5" s="498"/>
      <c r="K5" s="498"/>
      <c r="L5" s="498"/>
      <c r="M5" s="498"/>
      <c r="N5" s="498"/>
      <c r="O5" s="498"/>
      <c r="P5" s="436">
        <f t="shared" ref="P5:P7" si="1">SUM(C5:O5)</f>
        <v>0</v>
      </c>
      <c r="Q5" s="435">
        <f t="shared" ref="Q5:Q7" si="2">SUM(K5:O5)</f>
        <v>0</v>
      </c>
      <c r="R5" s="113"/>
      <c r="S5" s="447" t="s">
        <v>437</v>
      </c>
      <c r="T5" s="447"/>
      <c r="U5" s="447"/>
      <c r="V5" s="447"/>
      <c r="W5" s="447"/>
      <c r="X5" s="447"/>
      <c r="Y5" s="447"/>
      <c r="Z5" s="447"/>
      <c r="AA5" s="447"/>
    </row>
    <row r="6" spans="2:27" x14ac:dyDescent="0.2">
      <c r="B6" s="432" t="s">
        <v>438</v>
      </c>
      <c r="C6" s="498"/>
      <c r="D6" s="498"/>
      <c r="E6" s="498"/>
      <c r="F6" s="498"/>
      <c r="G6" s="498"/>
      <c r="H6" s="498"/>
      <c r="I6" s="498"/>
      <c r="J6" s="498"/>
      <c r="K6" s="498"/>
      <c r="L6" s="498"/>
      <c r="M6" s="498"/>
      <c r="N6" s="498"/>
      <c r="O6" s="498"/>
      <c r="P6" s="436">
        <f t="shared" si="1"/>
        <v>0</v>
      </c>
      <c r="Q6" s="435">
        <f t="shared" si="2"/>
        <v>0</v>
      </c>
      <c r="R6" s="113"/>
      <c r="S6" s="447" t="s">
        <v>439</v>
      </c>
      <c r="T6" s="447"/>
      <c r="U6" s="447"/>
      <c r="V6" s="447"/>
      <c r="W6" s="447"/>
      <c r="X6" s="447"/>
      <c r="Y6" s="447"/>
      <c r="Z6" s="447"/>
      <c r="AA6" s="447"/>
    </row>
    <row r="7" spans="2:27" x14ac:dyDescent="0.2">
      <c r="B7" s="432" t="s">
        <v>114</v>
      </c>
      <c r="C7" s="498"/>
      <c r="D7" s="498"/>
      <c r="E7" s="498"/>
      <c r="F7" s="498"/>
      <c r="G7" s="498"/>
      <c r="H7" s="498"/>
      <c r="I7" s="498"/>
      <c r="J7" s="498"/>
      <c r="K7" s="498"/>
      <c r="L7" s="498"/>
      <c r="M7" s="498"/>
      <c r="N7" s="498"/>
      <c r="O7" s="498"/>
      <c r="P7" s="436">
        <f t="shared" si="1"/>
        <v>0</v>
      </c>
      <c r="Q7" s="435">
        <f t="shared" si="2"/>
        <v>0</v>
      </c>
      <c r="R7" s="113"/>
      <c r="S7" s="447" t="s">
        <v>440</v>
      </c>
      <c r="T7" s="447"/>
      <c r="U7" s="447"/>
      <c r="V7" s="447"/>
      <c r="W7" s="447"/>
      <c r="X7" s="447"/>
      <c r="Y7" s="447"/>
      <c r="Z7" s="447"/>
      <c r="AA7" s="447"/>
    </row>
    <row r="8" spans="2:27" x14ac:dyDescent="0.2">
      <c r="B8" s="437" t="s">
        <v>380</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571</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498"/>
      <c r="D11" s="498"/>
      <c r="E11" s="498"/>
      <c r="F11" s="498"/>
      <c r="G11" s="498"/>
      <c r="H11" s="498"/>
      <c r="I11" s="498"/>
      <c r="J11" s="498"/>
      <c r="K11" s="498"/>
      <c r="L11" s="498"/>
      <c r="M11" s="498"/>
      <c r="N11" s="498"/>
      <c r="O11" s="498"/>
      <c r="P11" s="436">
        <f>SUM(C11:O11)</f>
        <v>0</v>
      </c>
      <c r="Q11" s="435">
        <f t="shared" ref="Q11:Q15" si="5">SUM(K11:O11)</f>
        <v>0</v>
      </c>
      <c r="R11" s="113"/>
      <c r="S11" s="446" t="s">
        <v>444</v>
      </c>
      <c r="T11" s="446"/>
      <c r="U11" s="446"/>
      <c r="V11" s="446"/>
      <c r="W11" s="446"/>
      <c r="X11" s="446"/>
      <c r="Y11" s="446"/>
      <c r="Z11" s="446"/>
      <c r="AA11" s="446"/>
    </row>
    <row r="12" spans="2:27" x14ac:dyDescent="0.2">
      <c r="B12" s="432" t="s">
        <v>445</v>
      </c>
      <c r="C12" s="498"/>
      <c r="D12" s="498"/>
      <c r="E12" s="498"/>
      <c r="F12" s="498"/>
      <c r="G12" s="498"/>
      <c r="H12" s="498"/>
      <c r="I12" s="498"/>
      <c r="J12" s="498"/>
      <c r="K12" s="498"/>
      <c r="L12" s="498"/>
      <c r="M12" s="498"/>
      <c r="N12" s="498"/>
      <c r="O12" s="498"/>
      <c r="P12" s="436">
        <f t="shared" ref="P12:P15" si="6">SUM(C12:O12)</f>
        <v>0</v>
      </c>
      <c r="Q12" s="435">
        <f t="shared" si="5"/>
        <v>0</v>
      </c>
      <c r="R12" s="113"/>
      <c r="S12" s="447" t="s">
        <v>446</v>
      </c>
      <c r="T12" s="447"/>
      <c r="U12" s="447"/>
      <c r="V12" s="447"/>
      <c r="W12" s="447"/>
      <c r="X12" s="447"/>
      <c r="Y12" s="447"/>
      <c r="Z12" s="447"/>
      <c r="AA12" s="447"/>
    </row>
    <row r="13" spans="2:27" x14ac:dyDescent="0.2">
      <c r="B13" s="432" t="s">
        <v>447</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448</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386</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380</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450</v>
      </c>
      <c r="C18" s="453">
        <f>C3</f>
        <v>2025</v>
      </c>
      <c r="D18" s="453">
        <f t="shared" ref="D18:O18" si="9">D3</f>
        <v>2026</v>
      </c>
      <c r="E18" s="453">
        <f t="shared" si="9"/>
        <v>2027</v>
      </c>
      <c r="F18" s="453">
        <f t="shared" si="9"/>
        <v>2028</v>
      </c>
      <c r="G18" s="453">
        <f t="shared" si="9"/>
        <v>2029</v>
      </c>
      <c r="H18" s="453">
        <f t="shared" si="9"/>
        <v>2030</v>
      </c>
      <c r="I18" s="453">
        <f t="shared" si="9"/>
        <v>2031</v>
      </c>
      <c r="J18" s="453">
        <f t="shared" si="9"/>
        <v>2032</v>
      </c>
      <c r="K18" s="453">
        <f t="shared" si="9"/>
        <v>2033</v>
      </c>
      <c r="L18" s="453">
        <f t="shared" si="9"/>
        <v>2034</v>
      </c>
      <c r="M18" s="453">
        <f t="shared" si="9"/>
        <v>2035</v>
      </c>
      <c r="N18" s="453">
        <f t="shared" si="9"/>
        <v>2036</v>
      </c>
      <c r="O18" s="453">
        <f t="shared" si="9"/>
        <v>2037</v>
      </c>
      <c r="P18" s="433" t="s">
        <v>126</v>
      </c>
      <c r="Q18" s="442" t="s">
        <v>432</v>
      </c>
      <c r="R18" s="113"/>
      <c r="S18" s="113"/>
      <c r="T18" s="113"/>
      <c r="U18" s="113"/>
      <c r="V18" s="113"/>
      <c r="W18" s="113"/>
      <c r="X18" s="113"/>
      <c r="Y18" s="113"/>
      <c r="Z18" s="113"/>
      <c r="AA18" s="113"/>
    </row>
    <row r="19" spans="2:27" x14ac:dyDescent="0.2">
      <c r="B19" s="432" t="s">
        <v>449</v>
      </c>
      <c r="C19" s="498"/>
      <c r="D19" s="498"/>
      <c r="E19" s="498"/>
      <c r="F19" s="498"/>
      <c r="G19" s="498"/>
      <c r="H19" s="498"/>
      <c r="I19" s="498"/>
      <c r="J19" s="498"/>
      <c r="K19" s="498"/>
      <c r="L19" s="498"/>
      <c r="M19" s="498"/>
      <c r="N19" s="498"/>
      <c r="O19" s="498"/>
      <c r="P19" s="436">
        <f>SUM(C19:O19)</f>
        <v>0</v>
      </c>
      <c r="Q19" s="435">
        <f t="shared" ref="Q19:Q23" si="10">SUM(K19:O19)</f>
        <v>0</v>
      </c>
      <c r="R19" s="113"/>
      <c r="S19" s="446" t="s">
        <v>450</v>
      </c>
      <c r="T19" s="446"/>
      <c r="U19" s="446"/>
      <c r="V19" s="446"/>
      <c r="W19" s="446"/>
      <c r="X19" s="446"/>
      <c r="Y19" s="446"/>
      <c r="Z19" s="446"/>
      <c r="AA19" s="446"/>
    </row>
    <row r="20" spans="2:27" x14ac:dyDescent="0.2">
      <c r="B20" s="432" t="s">
        <v>451</v>
      </c>
      <c r="C20" s="498"/>
      <c r="D20" s="498"/>
      <c r="E20" s="498"/>
      <c r="F20" s="498"/>
      <c r="G20" s="498"/>
      <c r="H20" s="498"/>
      <c r="I20" s="498"/>
      <c r="J20" s="498"/>
      <c r="K20" s="498"/>
      <c r="L20" s="498"/>
      <c r="M20" s="498"/>
      <c r="N20" s="498"/>
      <c r="O20" s="498"/>
      <c r="P20" s="436">
        <f t="shared" ref="P20:P23" si="11">SUM(C20:O20)</f>
        <v>0</v>
      </c>
      <c r="Q20" s="435">
        <f t="shared" si="10"/>
        <v>0</v>
      </c>
      <c r="R20" s="113"/>
      <c r="S20" s="447" t="s">
        <v>452</v>
      </c>
      <c r="T20" s="447"/>
      <c r="U20" s="447"/>
      <c r="V20" s="447"/>
      <c r="W20" s="447"/>
      <c r="X20" s="447"/>
      <c r="Y20" s="447"/>
      <c r="Z20" s="447"/>
      <c r="AA20" s="447"/>
    </row>
    <row r="21" spans="2:27" x14ac:dyDescent="0.2">
      <c r="B21" s="432" t="s">
        <v>453</v>
      </c>
      <c r="C21" s="498"/>
      <c r="D21" s="498"/>
      <c r="E21" s="498"/>
      <c r="F21" s="498"/>
      <c r="G21" s="498"/>
      <c r="H21" s="498"/>
      <c r="I21" s="498"/>
      <c r="J21" s="498"/>
      <c r="K21" s="498"/>
      <c r="L21" s="498"/>
      <c r="M21" s="498"/>
      <c r="N21" s="498"/>
      <c r="O21" s="498"/>
      <c r="P21" s="436">
        <f t="shared" si="11"/>
        <v>0</v>
      </c>
      <c r="Q21" s="435">
        <f t="shared" si="10"/>
        <v>0</v>
      </c>
      <c r="R21" s="113"/>
      <c r="S21" s="447" t="s">
        <v>454</v>
      </c>
      <c r="T21" s="447"/>
      <c r="U21" s="447"/>
      <c r="V21" s="447"/>
      <c r="W21" s="447"/>
      <c r="X21" s="447"/>
      <c r="Y21" s="447"/>
      <c r="Z21" s="447"/>
      <c r="AA21" s="447"/>
    </row>
    <row r="22" spans="2:27" x14ac:dyDescent="0.2">
      <c r="B22" s="432" t="s">
        <v>455</v>
      </c>
      <c r="C22" s="498"/>
      <c r="D22" s="498"/>
      <c r="E22" s="498"/>
      <c r="F22" s="498"/>
      <c r="G22" s="498"/>
      <c r="H22" s="498"/>
      <c r="I22" s="498"/>
      <c r="J22" s="498"/>
      <c r="K22" s="498"/>
      <c r="L22" s="498"/>
      <c r="M22" s="498"/>
      <c r="N22" s="498"/>
      <c r="O22" s="498"/>
      <c r="P22" s="436">
        <f t="shared" si="11"/>
        <v>0</v>
      </c>
      <c r="Q22" s="435">
        <f t="shared" si="10"/>
        <v>0</v>
      </c>
      <c r="R22" s="113"/>
      <c r="S22" s="447" t="s">
        <v>456</v>
      </c>
      <c r="T22" s="447"/>
      <c r="U22" s="447"/>
      <c r="V22" s="447"/>
      <c r="W22" s="447"/>
      <c r="X22" s="447"/>
      <c r="Y22" s="447"/>
      <c r="Z22" s="447"/>
      <c r="AA22" s="447"/>
    </row>
    <row r="23" spans="2:27" x14ac:dyDescent="0.2">
      <c r="B23" s="443" t="s">
        <v>457</v>
      </c>
      <c r="C23" s="498"/>
      <c r="D23" s="498"/>
      <c r="E23" s="498"/>
      <c r="F23" s="498"/>
      <c r="G23" s="498"/>
      <c r="H23" s="498"/>
      <c r="I23" s="498"/>
      <c r="J23" s="498"/>
      <c r="K23" s="498"/>
      <c r="L23" s="498"/>
      <c r="M23" s="498"/>
      <c r="N23" s="498"/>
      <c r="O23" s="498"/>
      <c r="P23" s="436">
        <f t="shared" si="11"/>
        <v>0</v>
      </c>
      <c r="Q23" s="435">
        <f t="shared" si="10"/>
        <v>0</v>
      </c>
      <c r="R23" s="113"/>
      <c r="S23" s="447" t="s">
        <v>458</v>
      </c>
      <c r="T23" s="447"/>
      <c r="U23" s="447"/>
      <c r="V23" s="447"/>
      <c r="W23" s="447"/>
      <c r="X23" s="447"/>
      <c r="Y23" s="447"/>
      <c r="Z23" s="447"/>
      <c r="AA23" s="447"/>
    </row>
    <row r="24" spans="2:27" x14ac:dyDescent="0.2">
      <c r="B24" s="437" t="s">
        <v>459</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572</v>
      </c>
      <c r="C29" s="640">
        <f>C3</f>
        <v>2025</v>
      </c>
      <c r="D29" s="640">
        <f t="shared" ref="D29:O29" si="15">D3</f>
        <v>2026</v>
      </c>
      <c r="E29" s="640">
        <f t="shared" si="15"/>
        <v>2027</v>
      </c>
      <c r="F29" s="640">
        <f t="shared" si="15"/>
        <v>2028</v>
      </c>
      <c r="G29" s="640">
        <f t="shared" si="15"/>
        <v>2029</v>
      </c>
      <c r="H29" s="640">
        <f t="shared" si="15"/>
        <v>2030</v>
      </c>
      <c r="I29" s="640">
        <f t="shared" si="15"/>
        <v>2031</v>
      </c>
      <c r="J29" s="640">
        <f t="shared" si="15"/>
        <v>2032</v>
      </c>
      <c r="K29" s="640">
        <f t="shared" si="15"/>
        <v>2033</v>
      </c>
      <c r="L29" s="640">
        <f t="shared" si="15"/>
        <v>2034</v>
      </c>
      <c r="M29" s="640">
        <f t="shared" si="15"/>
        <v>2035</v>
      </c>
      <c r="N29" s="640">
        <f t="shared" si="15"/>
        <v>2036</v>
      </c>
      <c r="O29" s="640">
        <f t="shared" si="15"/>
        <v>2037</v>
      </c>
      <c r="P29" s="433" t="s">
        <v>126</v>
      </c>
      <c r="Q29" s="442" t="s">
        <v>432</v>
      </c>
      <c r="R29" s="113"/>
      <c r="S29" s="113"/>
      <c r="T29" s="113"/>
      <c r="U29" s="113"/>
      <c r="V29" s="113"/>
      <c r="W29" s="113"/>
      <c r="X29" s="113"/>
      <c r="Y29" s="113"/>
      <c r="Z29" s="113"/>
      <c r="AA29" s="113"/>
    </row>
    <row r="30" spans="2:27" ht="15" x14ac:dyDescent="0.25">
      <c r="B30" s="641" t="s">
        <v>463</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1" t="s">
        <v>464</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1" t="s">
        <v>465</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1" t="s">
        <v>466</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O36" si="20">D3</f>
        <v>2026</v>
      </c>
      <c r="E36" s="640">
        <f t="shared" si="20"/>
        <v>2027</v>
      </c>
      <c r="F36" s="640">
        <f t="shared" si="20"/>
        <v>2028</v>
      </c>
      <c r="G36" s="640">
        <f t="shared" si="20"/>
        <v>2029</v>
      </c>
      <c r="H36" s="640">
        <f t="shared" si="20"/>
        <v>2030</v>
      </c>
      <c r="I36" s="640">
        <f t="shared" si="20"/>
        <v>2031</v>
      </c>
      <c r="J36" s="640">
        <f t="shared" si="20"/>
        <v>2032</v>
      </c>
      <c r="K36" s="640">
        <f t="shared" si="20"/>
        <v>2033</v>
      </c>
      <c r="L36" s="640">
        <f t="shared" si="20"/>
        <v>2034</v>
      </c>
      <c r="M36" s="640">
        <f t="shared" si="20"/>
        <v>2035</v>
      </c>
      <c r="N36" s="640">
        <f t="shared" si="20"/>
        <v>2036</v>
      </c>
      <c r="O36" s="640">
        <f t="shared" si="20"/>
        <v>2037</v>
      </c>
      <c r="P36" s="433" t="s">
        <v>126</v>
      </c>
      <c r="Q36" s="442" t="s">
        <v>432</v>
      </c>
      <c r="R36" s="113"/>
      <c r="S36" s="113"/>
      <c r="T36" s="113"/>
    </row>
    <row r="37" spans="2:20" ht="15" x14ac:dyDescent="0.25">
      <c r="B37" s="449" t="s">
        <v>438</v>
      </c>
      <c r="C37" s="644"/>
      <c r="D37" s="644"/>
      <c r="E37" s="644"/>
      <c r="F37" s="644"/>
      <c r="G37" s="644"/>
      <c r="H37" s="644"/>
      <c r="I37" s="644"/>
      <c r="J37" s="644"/>
      <c r="K37" s="644"/>
      <c r="L37" s="644"/>
      <c r="M37" s="644"/>
      <c r="N37" s="644"/>
      <c r="O37" s="644"/>
      <c r="P37" s="431">
        <f t="shared" ref="P37:P38" si="21">SUM(C37:O37)</f>
        <v>0</v>
      </c>
      <c r="Q37" s="435">
        <f t="shared" ref="Q37:Q38" si="22">SUM(K37:O37)</f>
        <v>0</v>
      </c>
      <c r="R37" s="113"/>
      <c r="S37" s="113"/>
      <c r="T37" s="113"/>
    </row>
    <row r="38" spans="2:20" ht="15" x14ac:dyDescent="0.25">
      <c r="B38" s="449" t="s">
        <v>114</v>
      </c>
      <c r="C38" s="644"/>
      <c r="D38" s="644"/>
      <c r="E38" s="644"/>
      <c r="F38" s="644"/>
      <c r="G38" s="644"/>
      <c r="H38" s="644"/>
      <c r="I38" s="644"/>
      <c r="J38" s="644"/>
      <c r="K38" s="644"/>
      <c r="L38" s="644"/>
      <c r="M38" s="644"/>
      <c r="N38" s="644"/>
      <c r="O38" s="644"/>
      <c r="P38" s="431">
        <f t="shared" si="21"/>
        <v>0</v>
      </c>
      <c r="Q38" s="435">
        <f t="shared" si="22"/>
        <v>0</v>
      </c>
      <c r="R38" s="113"/>
      <c r="S38" s="113"/>
      <c r="T38" s="113"/>
    </row>
    <row r="39" spans="2:20" ht="15" x14ac:dyDescent="0.25">
      <c r="B39" s="450" t="s">
        <v>276</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onVH3i1vD2NFPB7SAaoO4CntMqzSWQb3HFWUa4JGem1bUkQBpD1Szl1jgUZD7s0lDrkUYb2Adx1ojmCii5Xuug==" saltValue="x+dt2jqRVZvnq2y4FwlSKw==" spinCount="100000" sheet="1" formatCells="0" formatColumns="0" formatRows="0"/>
  <mergeCells count="1">
    <mergeCell ref="B34:Q34"/>
  </mergeCells>
  <pageMargins left="0.7" right="0.7" top="0.75" bottom="0.75" header="0.3" footer="0.3"/>
  <pageSetup paperSize="9" scale="48"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2">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570</v>
      </c>
      <c r="C1" s="113"/>
      <c r="D1" s="226" t="s">
        <v>569</v>
      </c>
      <c r="F1" s="461"/>
      <c r="G1" s="462"/>
      <c r="H1" s="462"/>
      <c r="I1" s="46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430</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498"/>
      <c r="D4" s="498"/>
      <c r="E4" s="498"/>
      <c r="F4" s="498"/>
      <c r="G4" s="498"/>
      <c r="H4" s="498"/>
      <c r="I4" s="498"/>
      <c r="J4" s="498"/>
      <c r="K4" s="498"/>
      <c r="L4" s="498"/>
      <c r="M4" s="498"/>
      <c r="N4" s="498"/>
      <c r="O4" s="498"/>
      <c r="P4" s="436">
        <f>SUM(C4:O4)</f>
        <v>0</v>
      </c>
      <c r="Q4" s="435">
        <f>SUM(K4:O4)</f>
        <v>0</v>
      </c>
      <c r="R4" s="113"/>
      <c r="S4" s="447" t="s">
        <v>435</v>
      </c>
      <c r="T4" s="447"/>
      <c r="U4" s="447"/>
      <c r="V4" s="447"/>
      <c r="W4" s="447"/>
      <c r="X4" s="447"/>
      <c r="Y4" s="447"/>
      <c r="Z4" s="447"/>
      <c r="AA4" s="447"/>
    </row>
    <row r="5" spans="2:27" x14ac:dyDescent="0.2">
      <c r="B5" s="432" t="s">
        <v>436</v>
      </c>
      <c r="C5" s="498"/>
      <c r="D5" s="498"/>
      <c r="E5" s="498"/>
      <c r="F5" s="498"/>
      <c r="G5" s="498"/>
      <c r="H5" s="498"/>
      <c r="I5" s="498"/>
      <c r="J5" s="498"/>
      <c r="K5" s="498"/>
      <c r="L5" s="498"/>
      <c r="M5" s="498"/>
      <c r="N5" s="498"/>
      <c r="O5" s="498"/>
      <c r="P5" s="436">
        <f t="shared" ref="P5:P7" si="1">SUM(C5:O5)</f>
        <v>0</v>
      </c>
      <c r="Q5" s="435">
        <f t="shared" ref="Q5:Q7" si="2">SUM(K5:O5)</f>
        <v>0</v>
      </c>
      <c r="R5" s="113"/>
      <c r="S5" s="447" t="s">
        <v>437</v>
      </c>
      <c r="T5" s="447"/>
      <c r="U5" s="447"/>
      <c r="V5" s="447"/>
      <c r="W5" s="447"/>
      <c r="X5" s="447"/>
      <c r="Y5" s="447"/>
      <c r="Z5" s="447"/>
      <c r="AA5" s="447"/>
    </row>
    <row r="6" spans="2:27" x14ac:dyDescent="0.2">
      <c r="B6" s="432" t="s">
        <v>438</v>
      </c>
      <c r="C6" s="498"/>
      <c r="D6" s="498"/>
      <c r="E6" s="498"/>
      <c r="F6" s="498"/>
      <c r="G6" s="498"/>
      <c r="H6" s="498"/>
      <c r="I6" s="498"/>
      <c r="J6" s="498"/>
      <c r="K6" s="498"/>
      <c r="L6" s="498"/>
      <c r="M6" s="498"/>
      <c r="N6" s="498"/>
      <c r="O6" s="498"/>
      <c r="P6" s="436">
        <f t="shared" si="1"/>
        <v>0</v>
      </c>
      <c r="Q6" s="435">
        <f t="shared" si="2"/>
        <v>0</v>
      </c>
      <c r="R6" s="113"/>
      <c r="S6" s="447" t="s">
        <v>439</v>
      </c>
      <c r="T6" s="447"/>
      <c r="U6" s="447"/>
      <c r="V6" s="447"/>
      <c r="W6" s="447"/>
      <c r="X6" s="447"/>
      <c r="Y6" s="447"/>
      <c r="Z6" s="447"/>
      <c r="AA6" s="447"/>
    </row>
    <row r="7" spans="2:27" x14ac:dyDescent="0.2">
      <c r="B7" s="432" t="s">
        <v>114</v>
      </c>
      <c r="C7" s="498"/>
      <c r="D7" s="498"/>
      <c r="E7" s="498"/>
      <c r="F7" s="498"/>
      <c r="G7" s="498"/>
      <c r="H7" s="498"/>
      <c r="I7" s="498"/>
      <c r="J7" s="498"/>
      <c r="K7" s="498"/>
      <c r="L7" s="498"/>
      <c r="M7" s="498"/>
      <c r="N7" s="498"/>
      <c r="O7" s="498"/>
      <c r="P7" s="436">
        <f t="shared" si="1"/>
        <v>0</v>
      </c>
      <c r="Q7" s="435">
        <f t="shared" si="2"/>
        <v>0</v>
      </c>
      <c r="R7" s="113"/>
      <c r="S7" s="447" t="s">
        <v>440</v>
      </c>
      <c r="T7" s="447"/>
      <c r="U7" s="447"/>
      <c r="V7" s="447"/>
      <c r="W7" s="447"/>
      <c r="X7" s="447"/>
      <c r="Y7" s="447"/>
      <c r="Z7" s="447"/>
      <c r="AA7" s="447"/>
    </row>
    <row r="8" spans="2:27" x14ac:dyDescent="0.2">
      <c r="B8" s="437" t="s">
        <v>380</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571</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498"/>
      <c r="D11" s="498"/>
      <c r="E11" s="498"/>
      <c r="F11" s="498"/>
      <c r="G11" s="498"/>
      <c r="H11" s="498"/>
      <c r="I11" s="498"/>
      <c r="J11" s="498"/>
      <c r="K11" s="498"/>
      <c r="L11" s="498"/>
      <c r="M11" s="498"/>
      <c r="N11" s="498"/>
      <c r="O11" s="498"/>
      <c r="P11" s="436">
        <f>SUM(C11:O11)</f>
        <v>0</v>
      </c>
      <c r="Q11" s="435">
        <f t="shared" ref="Q11:Q15" si="5">SUM(K11:O11)</f>
        <v>0</v>
      </c>
      <c r="R11" s="113"/>
      <c r="S11" s="446" t="s">
        <v>444</v>
      </c>
      <c r="T11" s="446"/>
      <c r="U11" s="446"/>
      <c r="V11" s="446"/>
      <c r="W11" s="446"/>
      <c r="X11" s="446"/>
      <c r="Y11" s="446"/>
      <c r="Z11" s="446"/>
      <c r="AA11" s="446"/>
    </row>
    <row r="12" spans="2:27" x14ac:dyDescent="0.2">
      <c r="B12" s="432" t="s">
        <v>445</v>
      </c>
      <c r="C12" s="498"/>
      <c r="D12" s="498"/>
      <c r="E12" s="498"/>
      <c r="F12" s="498"/>
      <c r="G12" s="498"/>
      <c r="H12" s="498"/>
      <c r="I12" s="498"/>
      <c r="J12" s="498"/>
      <c r="K12" s="498"/>
      <c r="L12" s="498"/>
      <c r="M12" s="498"/>
      <c r="N12" s="498"/>
      <c r="O12" s="498"/>
      <c r="P12" s="436">
        <f t="shared" ref="P12:P15" si="6">SUM(C12:O12)</f>
        <v>0</v>
      </c>
      <c r="Q12" s="435">
        <f t="shared" si="5"/>
        <v>0</v>
      </c>
      <c r="R12" s="113"/>
      <c r="S12" s="447" t="s">
        <v>446</v>
      </c>
      <c r="T12" s="447"/>
      <c r="U12" s="447"/>
      <c r="V12" s="447"/>
      <c r="W12" s="447"/>
      <c r="X12" s="447"/>
      <c r="Y12" s="447"/>
      <c r="Z12" s="447"/>
      <c r="AA12" s="447"/>
    </row>
    <row r="13" spans="2:27" x14ac:dyDescent="0.2">
      <c r="B13" s="432" t="s">
        <v>447</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448</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386</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380</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450</v>
      </c>
      <c r="C18" s="453">
        <f>C3</f>
        <v>2025</v>
      </c>
      <c r="D18" s="453">
        <f t="shared" ref="D18:O18" si="9">D3</f>
        <v>2026</v>
      </c>
      <c r="E18" s="453">
        <f t="shared" si="9"/>
        <v>2027</v>
      </c>
      <c r="F18" s="453">
        <f t="shared" si="9"/>
        <v>2028</v>
      </c>
      <c r="G18" s="453">
        <f t="shared" si="9"/>
        <v>2029</v>
      </c>
      <c r="H18" s="453">
        <f t="shared" si="9"/>
        <v>2030</v>
      </c>
      <c r="I18" s="453">
        <f t="shared" si="9"/>
        <v>2031</v>
      </c>
      <c r="J18" s="453">
        <f t="shared" si="9"/>
        <v>2032</v>
      </c>
      <c r="K18" s="453">
        <f t="shared" si="9"/>
        <v>2033</v>
      </c>
      <c r="L18" s="453">
        <f t="shared" si="9"/>
        <v>2034</v>
      </c>
      <c r="M18" s="453">
        <f t="shared" si="9"/>
        <v>2035</v>
      </c>
      <c r="N18" s="453">
        <f t="shared" si="9"/>
        <v>2036</v>
      </c>
      <c r="O18" s="453">
        <f t="shared" si="9"/>
        <v>2037</v>
      </c>
      <c r="P18" s="433" t="s">
        <v>126</v>
      </c>
      <c r="Q18" s="442" t="s">
        <v>432</v>
      </c>
      <c r="R18" s="113"/>
      <c r="S18" s="113"/>
      <c r="T18" s="113"/>
      <c r="U18" s="113"/>
      <c r="V18" s="113"/>
      <c r="W18" s="113"/>
      <c r="X18" s="113"/>
      <c r="Y18" s="113"/>
      <c r="Z18" s="113"/>
      <c r="AA18" s="113"/>
    </row>
    <row r="19" spans="2:27" x14ac:dyDescent="0.2">
      <c r="B19" s="432" t="s">
        <v>449</v>
      </c>
      <c r="C19" s="498"/>
      <c r="D19" s="498"/>
      <c r="E19" s="498"/>
      <c r="F19" s="498"/>
      <c r="G19" s="498"/>
      <c r="H19" s="498"/>
      <c r="I19" s="498"/>
      <c r="J19" s="498"/>
      <c r="K19" s="498"/>
      <c r="L19" s="498"/>
      <c r="M19" s="498"/>
      <c r="N19" s="498"/>
      <c r="O19" s="498"/>
      <c r="P19" s="436">
        <f>SUM(C19:O19)</f>
        <v>0</v>
      </c>
      <c r="Q19" s="435">
        <f t="shared" ref="Q19:Q23" si="10">SUM(K19:O19)</f>
        <v>0</v>
      </c>
      <c r="R19" s="113"/>
      <c r="S19" s="446" t="s">
        <v>450</v>
      </c>
      <c r="T19" s="446"/>
      <c r="U19" s="446"/>
      <c r="V19" s="446"/>
      <c r="W19" s="446"/>
      <c r="X19" s="446"/>
      <c r="Y19" s="446"/>
      <c r="Z19" s="446"/>
      <c r="AA19" s="446"/>
    </row>
    <row r="20" spans="2:27" x14ac:dyDescent="0.2">
      <c r="B20" s="432" t="s">
        <v>451</v>
      </c>
      <c r="C20" s="498"/>
      <c r="D20" s="498"/>
      <c r="E20" s="498"/>
      <c r="F20" s="498"/>
      <c r="G20" s="498"/>
      <c r="H20" s="498"/>
      <c r="I20" s="498"/>
      <c r="J20" s="498"/>
      <c r="K20" s="498"/>
      <c r="L20" s="498"/>
      <c r="M20" s="498"/>
      <c r="N20" s="498"/>
      <c r="O20" s="498"/>
      <c r="P20" s="436">
        <f t="shared" ref="P20:P23" si="11">SUM(C20:O20)</f>
        <v>0</v>
      </c>
      <c r="Q20" s="435">
        <f t="shared" si="10"/>
        <v>0</v>
      </c>
      <c r="R20" s="113"/>
      <c r="S20" s="447" t="s">
        <v>452</v>
      </c>
      <c r="T20" s="447"/>
      <c r="U20" s="447"/>
      <c r="V20" s="447"/>
      <c r="W20" s="447"/>
      <c r="X20" s="447"/>
      <c r="Y20" s="447"/>
      <c r="Z20" s="447"/>
      <c r="AA20" s="447"/>
    </row>
    <row r="21" spans="2:27" x14ac:dyDescent="0.2">
      <c r="B21" s="432" t="s">
        <v>453</v>
      </c>
      <c r="C21" s="498"/>
      <c r="D21" s="498"/>
      <c r="E21" s="498"/>
      <c r="F21" s="498"/>
      <c r="G21" s="498"/>
      <c r="H21" s="498"/>
      <c r="I21" s="498"/>
      <c r="J21" s="498"/>
      <c r="K21" s="498"/>
      <c r="L21" s="498"/>
      <c r="M21" s="498"/>
      <c r="N21" s="498"/>
      <c r="O21" s="498"/>
      <c r="P21" s="436">
        <f t="shared" si="11"/>
        <v>0</v>
      </c>
      <c r="Q21" s="435">
        <f t="shared" si="10"/>
        <v>0</v>
      </c>
      <c r="R21" s="113"/>
      <c r="S21" s="447" t="s">
        <v>454</v>
      </c>
      <c r="T21" s="447"/>
      <c r="U21" s="447"/>
      <c r="V21" s="447"/>
      <c r="W21" s="447"/>
      <c r="X21" s="447"/>
      <c r="Y21" s="447"/>
      <c r="Z21" s="447"/>
      <c r="AA21" s="447"/>
    </row>
    <row r="22" spans="2:27" x14ac:dyDescent="0.2">
      <c r="B22" s="432" t="s">
        <v>455</v>
      </c>
      <c r="C22" s="498"/>
      <c r="D22" s="498"/>
      <c r="E22" s="498"/>
      <c r="F22" s="498"/>
      <c r="G22" s="498"/>
      <c r="H22" s="498"/>
      <c r="I22" s="498"/>
      <c r="J22" s="498"/>
      <c r="K22" s="498"/>
      <c r="L22" s="498"/>
      <c r="M22" s="498"/>
      <c r="N22" s="498"/>
      <c r="O22" s="498"/>
      <c r="P22" s="436">
        <f t="shared" si="11"/>
        <v>0</v>
      </c>
      <c r="Q22" s="435">
        <f t="shared" si="10"/>
        <v>0</v>
      </c>
      <c r="R22" s="113"/>
      <c r="S22" s="447" t="s">
        <v>456</v>
      </c>
      <c r="T22" s="447"/>
      <c r="U22" s="447"/>
      <c r="V22" s="447"/>
      <c r="W22" s="447"/>
      <c r="X22" s="447"/>
      <c r="Y22" s="447"/>
      <c r="Z22" s="447"/>
      <c r="AA22" s="447"/>
    </row>
    <row r="23" spans="2:27" x14ac:dyDescent="0.2">
      <c r="B23" s="443" t="s">
        <v>457</v>
      </c>
      <c r="C23" s="498"/>
      <c r="D23" s="498"/>
      <c r="E23" s="498"/>
      <c r="F23" s="498"/>
      <c r="G23" s="498"/>
      <c r="H23" s="498"/>
      <c r="I23" s="498"/>
      <c r="J23" s="498"/>
      <c r="K23" s="498"/>
      <c r="L23" s="498"/>
      <c r="M23" s="498"/>
      <c r="N23" s="498"/>
      <c r="O23" s="498"/>
      <c r="P23" s="436">
        <f t="shared" si="11"/>
        <v>0</v>
      </c>
      <c r="Q23" s="435">
        <f t="shared" si="10"/>
        <v>0</v>
      </c>
      <c r="R23" s="113"/>
      <c r="S23" s="447" t="s">
        <v>458</v>
      </c>
      <c r="T23" s="447"/>
      <c r="U23" s="447"/>
      <c r="V23" s="447"/>
      <c r="W23" s="447"/>
      <c r="X23" s="447"/>
      <c r="Y23" s="447"/>
      <c r="Z23" s="447"/>
      <c r="AA23" s="447"/>
    </row>
    <row r="24" spans="2:27" x14ac:dyDescent="0.2">
      <c r="B24" s="437" t="s">
        <v>459</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572</v>
      </c>
      <c r="C29" s="640">
        <f>C3</f>
        <v>2025</v>
      </c>
      <c r="D29" s="640">
        <f t="shared" ref="D29:O29" si="15">D3</f>
        <v>2026</v>
      </c>
      <c r="E29" s="640">
        <f t="shared" si="15"/>
        <v>2027</v>
      </c>
      <c r="F29" s="640">
        <f t="shared" si="15"/>
        <v>2028</v>
      </c>
      <c r="G29" s="640">
        <f t="shared" si="15"/>
        <v>2029</v>
      </c>
      <c r="H29" s="640">
        <f t="shared" si="15"/>
        <v>2030</v>
      </c>
      <c r="I29" s="640">
        <f t="shared" si="15"/>
        <v>2031</v>
      </c>
      <c r="J29" s="640">
        <f t="shared" si="15"/>
        <v>2032</v>
      </c>
      <c r="K29" s="640">
        <f t="shared" si="15"/>
        <v>2033</v>
      </c>
      <c r="L29" s="640">
        <f t="shared" si="15"/>
        <v>2034</v>
      </c>
      <c r="M29" s="640">
        <f t="shared" si="15"/>
        <v>2035</v>
      </c>
      <c r="N29" s="640">
        <f t="shared" si="15"/>
        <v>2036</v>
      </c>
      <c r="O29" s="640">
        <f t="shared" si="15"/>
        <v>2037</v>
      </c>
      <c r="P29" s="433" t="s">
        <v>126</v>
      </c>
      <c r="Q29" s="442" t="s">
        <v>432</v>
      </c>
      <c r="R29" s="113"/>
      <c r="S29" s="113"/>
      <c r="T29" s="113"/>
      <c r="U29" s="113"/>
      <c r="V29" s="113"/>
      <c r="W29" s="113"/>
      <c r="X29" s="113"/>
      <c r="Y29" s="113"/>
      <c r="Z29" s="113"/>
      <c r="AA29" s="113"/>
    </row>
    <row r="30" spans="2:27" ht="15" x14ac:dyDescent="0.25">
      <c r="B30" s="641" t="s">
        <v>463</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1" t="s">
        <v>464</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1" t="s">
        <v>465</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1" t="s">
        <v>466</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O36" si="20">D3</f>
        <v>2026</v>
      </c>
      <c r="E36" s="640">
        <f t="shared" si="20"/>
        <v>2027</v>
      </c>
      <c r="F36" s="640">
        <f t="shared" si="20"/>
        <v>2028</v>
      </c>
      <c r="G36" s="640">
        <f t="shared" si="20"/>
        <v>2029</v>
      </c>
      <c r="H36" s="640">
        <f t="shared" si="20"/>
        <v>2030</v>
      </c>
      <c r="I36" s="640">
        <f t="shared" si="20"/>
        <v>2031</v>
      </c>
      <c r="J36" s="640">
        <f t="shared" si="20"/>
        <v>2032</v>
      </c>
      <c r="K36" s="640">
        <f t="shared" si="20"/>
        <v>2033</v>
      </c>
      <c r="L36" s="640">
        <f t="shared" si="20"/>
        <v>2034</v>
      </c>
      <c r="M36" s="640">
        <f t="shared" si="20"/>
        <v>2035</v>
      </c>
      <c r="N36" s="640">
        <f t="shared" si="20"/>
        <v>2036</v>
      </c>
      <c r="O36" s="640">
        <f t="shared" si="20"/>
        <v>2037</v>
      </c>
      <c r="P36" s="433" t="s">
        <v>126</v>
      </c>
      <c r="Q36" s="442" t="s">
        <v>432</v>
      </c>
      <c r="R36" s="113"/>
      <c r="S36" s="113"/>
      <c r="T36" s="113"/>
    </row>
    <row r="37" spans="2:20" ht="15" x14ac:dyDescent="0.25">
      <c r="B37" s="449" t="s">
        <v>438</v>
      </c>
      <c r="C37" s="644"/>
      <c r="D37" s="644"/>
      <c r="E37" s="644"/>
      <c r="F37" s="644"/>
      <c r="G37" s="644"/>
      <c r="H37" s="644"/>
      <c r="I37" s="644"/>
      <c r="J37" s="644"/>
      <c r="K37" s="644"/>
      <c r="L37" s="644"/>
      <c r="M37" s="644"/>
      <c r="N37" s="644"/>
      <c r="O37" s="644"/>
      <c r="P37" s="431">
        <f t="shared" ref="P37:P38" si="21">SUM(C37:O37)</f>
        <v>0</v>
      </c>
      <c r="Q37" s="435">
        <f t="shared" ref="Q37:Q38" si="22">SUM(K37:O37)</f>
        <v>0</v>
      </c>
      <c r="R37" s="113"/>
      <c r="S37" s="113"/>
      <c r="T37" s="113"/>
    </row>
    <row r="38" spans="2:20" ht="15" x14ac:dyDescent="0.25">
      <c r="B38" s="449" t="s">
        <v>114</v>
      </c>
      <c r="C38" s="644"/>
      <c r="D38" s="644"/>
      <c r="E38" s="644"/>
      <c r="F38" s="644"/>
      <c r="G38" s="644"/>
      <c r="H38" s="644"/>
      <c r="I38" s="644"/>
      <c r="J38" s="644"/>
      <c r="K38" s="644"/>
      <c r="L38" s="644"/>
      <c r="M38" s="644"/>
      <c r="N38" s="644"/>
      <c r="O38" s="644"/>
      <c r="P38" s="431">
        <f t="shared" si="21"/>
        <v>0</v>
      </c>
      <c r="Q38" s="435">
        <f t="shared" si="22"/>
        <v>0</v>
      </c>
      <c r="R38" s="113"/>
      <c r="S38" s="113"/>
      <c r="T38" s="113"/>
    </row>
    <row r="39" spans="2:20" ht="15" x14ac:dyDescent="0.25">
      <c r="B39" s="450" t="s">
        <v>276</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DOOBfoZYTvTmT8SzGSileNk0XZVNz/YxFbOe7j76WmnyFZFXpVkCLCl82lVVBako7SrD3DniZvdRaeWtGo9tLA==" saltValue="/T5qFZYxgjF+4xwkIJxiEQ==" spinCount="100000" sheet="1" formatCells="0" formatColumns="0" formatRows="0"/>
  <mergeCells count="1">
    <mergeCell ref="B34:Q34"/>
  </mergeCells>
  <pageMargins left="0.7" right="0.7" top="0.75" bottom="0.75" header="0.3" footer="0.3"/>
  <pageSetup paperSize="9" scale="48"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3">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570</v>
      </c>
      <c r="C1" s="113"/>
      <c r="D1" s="226" t="s">
        <v>569</v>
      </c>
      <c r="F1" s="461"/>
      <c r="G1" s="461"/>
      <c r="H1" s="461"/>
      <c r="I1" s="499"/>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430</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498"/>
      <c r="D4" s="498"/>
      <c r="E4" s="498"/>
      <c r="F4" s="498"/>
      <c r="G4" s="498"/>
      <c r="H4" s="498"/>
      <c r="I4" s="498"/>
      <c r="J4" s="498"/>
      <c r="K4" s="498"/>
      <c r="L4" s="498"/>
      <c r="M4" s="498"/>
      <c r="N4" s="498"/>
      <c r="O4" s="498"/>
      <c r="P4" s="436">
        <f>SUM(C4:O4)</f>
        <v>0</v>
      </c>
      <c r="Q4" s="435">
        <f>SUM(K4:O4)</f>
        <v>0</v>
      </c>
      <c r="R4" s="113"/>
      <c r="S4" s="447" t="s">
        <v>435</v>
      </c>
      <c r="T4" s="447"/>
      <c r="U4" s="447"/>
      <c r="V4" s="447"/>
      <c r="W4" s="447"/>
      <c r="X4" s="447"/>
      <c r="Y4" s="447"/>
      <c r="Z4" s="447"/>
      <c r="AA4" s="447"/>
    </row>
    <row r="5" spans="2:27" x14ac:dyDescent="0.2">
      <c r="B5" s="432" t="s">
        <v>436</v>
      </c>
      <c r="C5" s="498"/>
      <c r="D5" s="498"/>
      <c r="E5" s="498"/>
      <c r="F5" s="498"/>
      <c r="G5" s="498"/>
      <c r="H5" s="498"/>
      <c r="I5" s="498"/>
      <c r="J5" s="498"/>
      <c r="K5" s="498"/>
      <c r="L5" s="498"/>
      <c r="M5" s="498"/>
      <c r="N5" s="498"/>
      <c r="O5" s="498"/>
      <c r="P5" s="436">
        <f t="shared" ref="P5:P7" si="1">SUM(C5:O5)</f>
        <v>0</v>
      </c>
      <c r="Q5" s="435">
        <f t="shared" ref="Q5:Q7" si="2">SUM(K5:O5)</f>
        <v>0</v>
      </c>
      <c r="R5" s="113"/>
      <c r="S5" s="447" t="s">
        <v>437</v>
      </c>
      <c r="T5" s="447"/>
      <c r="U5" s="447"/>
      <c r="V5" s="447"/>
      <c r="W5" s="447"/>
      <c r="X5" s="447"/>
      <c r="Y5" s="447"/>
      <c r="Z5" s="447"/>
      <c r="AA5" s="447"/>
    </row>
    <row r="6" spans="2:27" x14ac:dyDescent="0.2">
      <c r="B6" s="432" t="s">
        <v>438</v>
      </c>
      <c r="C6" s="498"/>
      <c r="D6" s="498"/>
      <c r="E6" s="498"/>
      <c r="F6" s="498"/>
      <c r="G6" s="498"/>
      <c r="H6" s="498"/>
      <c r="I6" s="498"/>
      <c r="J6" s="498"/>
      <c r="K6" s="498"/>
      <c r="L6" s="498"/>
      <c r="M6" s="498"/>
      <c r="N6" s="498"/>
      <c r="O6" s="498"/>
      <c r="P6" s="436">
        <f t="shared" si="1"/>
        <v>0</v>
      </c>
      <c r="Q6" s="435">
        <f t="shared" si="2"/>
        <v>0</v>
      </c>
      <c r="R6" s="113"/>
      <c r="S6" s="447" t="s">
        <v>439</v>
      </c>
      <c r="T6" s="447"/>
      <c r="U6" s="447"/>
      <c r="V6" s="447"/>
      <c r="W6" s="447"/>
      <c r="X6" s="447"/>
      <c r="Y6" s="447"/>
      <c r="Z6" s="447"/>
      <c r="AA6" s="447"/>
    </row>
    <row r="7" spans="2:27" x14ac:dyDescent="0.2">
      <c r="B7" s="432" t="s">
        <v>114</v>
      </c>
      <c r="C7" s="498"/>
      <c r="D7" s="498"/>
      <c r="E7" s="498"/>
      <c r="F7" s="498"/>
      <c r="G7" s="498"/>
      <c r="H7" s="498"/>
      <c r="I7" s="498"/>
      <c r="J7" s="498"/>
      <c r="K7" s="498"/>
      <c r="L7" s="498"/>
      <c r="M7" s="498"/>
      <c r="N7" s="498"/>
      <c r="O7" s="498"/>
      <c r="P7" s="436">
        <f t="shared" si="1"/>
        <v>0</v>
      </c>
      <c r="Q7" s="435">
        <f t="shared" si="2"/>
        <v>0</v>
      </c>
      <c r="R7" s="113"/>
      <c r="S7" s="447" t="s">
        <v>440</v>
      </c>
      <c r="T7" s="447"/>
      <c r="U7" s="447"/>
      <c r="V7" s="447"/>
      <c r="W7" s="447"/>
      <c r="X7" s="447"/>
      <c r="Y7" s="447"/>
      <c r="Z7" s="447"/>
      <c r="AA7" s="447"/>
    </row>
    <row r="8" spans="2:27" x14ac:dyDescent="0.2">
      <c r="B8" s="437" t="s">
        <v>380</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571</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498"/>
      <c r="D11" s="498"/>
      <c r="E11" s="498"/>
      <c r="F11" s="498"/>
      <c r="G11" s="498"/>
      <c r="H11" s="498"/>
      <c r="I11" s="498"/>
      <c r="J11" s="498"/>
      <c r="K11" s="498"/>
      <c r="L11" s="498"/>
      <c r="M11" s="498"/>
      <c r="N11" s="498"/>
      <c r="O11" s="498"/>
      <c r="P11" s="436">
        <f>SUM(C11:O11)</f>
        <v>0</v>
      </c>
      <c r="Q11" s="435">
        <f t="shared" ref="Q11:Q15" si="5">SUM(K11:O11)</f>
        <v>0</v>
      </c>
      <c r="R11" s="113"/>
      <c r="S11" s="446" t="s">
        <v>444</v>
      </c>
      <c r="T11" s="446"/>
      <c r="U11" s="446"/>
      <c r="V11" s="446"/>
      <c r="W11" s="446"/>
      <c r="X11" s="446"/>
      <c r="Y11" s="446"/>
      <c r="Z11" s="446"/>
      <c r="AA11" s="446"/>
    </row>
    <row r="12" spans="2:27" x14ac:dyDescent="0.2">
      <c r="B12" s="432" t="s">
        <v>445</v>
      </c>
      <c r="C12" s="498"/>
      <c r="D12" s="498"/>
      <c r="E12" s="498"/>
      <c r="F12" s="498"/>
      <c r="G12" s="498"/>
      <c r="H12" s="498"/>
      <c r="I12" s="498"/>
      <c r="J12" s="498"/>
      <c r="K12" s="498"/>
      <c r="L12" s="498"/>
      <c r="M12" s="498"/>
      <c r="N12" s="498"/>
      <c r="O12" s="498"/>
      <c r="P12" s="436">
        <f t="shared" ref="P12:P15" si="6">SUM(C12:O12)</f>
        <v>0</v>
      </c>
      <c r="Q12" s="435">
        <f t="shared" si="5"/>
        <v>0</v>
      </c>
      <c r="R12" s="113"/>
      <c r="S12" s="447" t="s">
        <v>446</v>
      </c>
      <c r="T12" s="447"/>
      <c r="U12" s="447"/>
      <c r="V12" s="447"/>
      <c r="W12" s="447"/>
      <c r="X12" s="447"/>
      <c r="Y12" s="447"/>
      <c r="Z12" s="447"/>
      <c r="AA12" s="447"/>
    </row>
    <row r="13" spans="2:27" x14ac:dyDescent="0.2">
      <c r="B13" s="432" t="s">
        <v>447</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448</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386</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380</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450</v>
      </c>
      <c r="C18" s="453">
        <f>C3</f>
        <v>2025</v>
      </c>
      <c r="D18" s="453">
        <f t="shared" ref="D18:O18" si="9">D3</f>
        <v>2026</v>
      </c>
      <c r="E18" s="453">
        <f t="shared" si="9"/>
        <v>2027</v>
      </c>
      <c r="F18" s="453">
        <f t="shared" si="9"/>
        <v>2028</v>
      </c>
      <c r="G18" s="453">
        <f t="shared" si="9"/>
        <v>2029</v>
      </c>
      <c r="H18" s="453">
        <f t="shared" si="9"/>
        <v>2030</v>
      </c>
      <c r="I18" s="453">
        <f t="shared" si="9"/>
        <v>2031</v>
      </c>
      <c r="J18" s="453">
        <f t="shared" si="9"/>
        <v>2032</v>
      </c>
      <c r="K18" s="453">
        <f t="shared" si="9"/>
        <v>2033</v>
      </c>
      <c r="L18" s="453">
        <f t="shared" si="9"/>
        <v>2034</v>
      </c>
      <c r="M18" s="453">
        <f t="shared" si="9"/>
        <v>2035</v>
      </c>
      <c r="N18" s="453">
        <f t="shared" si="9"/>
        <v>2036</v>
      </c>
      <c r="O18" s="453">
        <f t="shared" si="9"/>
        <v>2037</v>
      </c>
      <c r="P18" s="433" t="s">
        <v>126</v>
      </c>
      <c r="Q18" s="442" t="s">
        <v>432</v>
      </c>
      <c r="R18" s="113"/>
      <c r="S18" s="113"/>
      <c r="T18" s="113"/>
      <c r="U18" s="113"/>
      <c r="V18" s="113"/>
      <c r="W18" s="113"/>
      <c r="X18" s="113"/>
      <c r="Y18" s="113"/>
      <c r="Z18" s="113"/>
      <c r="AA18" s="113"/>
    </row>
    <row r="19" spans="2:27" x14ac:dyDescent="0.2">
      <c r="B19" s="432" t="s">
        <v>449</v>
      </c>
      <c r="C19" s="498"/>
      <c r="D19" s="498"/>
      <c r="E19" s="498"/>
      <c r="F19" s="498"/>
      <c r="G19" s="498"/>
      <c r="H19" s="498"/>
      <c r="I19" s="498"/>
      <c r="J19" s="498"/>
      <c r="K19" s="498"/>
      <c r="L19" s="498"/>
      <c r="M19" s="498"/>
      <c r="N19" s="498"/>
      <c r="O19" s="498"/>
      <c r="P19" s="436">
        <f>SUM(C19:O19)</f>
        <v>0</v>
      </c>
      <c r="Q19" s="435">
        <f t="shared" ref="Q19:Q23" si="10">SUM(K19:O19)</f>
        <v>0</v>
      </c>
      <c r="R19" s="113"/>
      <c r="S19" s="446" t="s">
        <v>450</v>
      </c>
      <c r="T19" s="446"/>
      <c r="U19" s="446"/>
      <c r="V19" s="446"/>
      <c r="W19" s="446"/>
      <c r="X19" s="446"/>
      <c r="Y19" s="446"/>
      <c r="Z19" s="446"/>
      <c r="AA19" s="446"/>
    </row>
    <row r="20" spans="2:27" x14ac:dyDescent="0.2">
      <c r="B20" s="432" t="s">
        <v>451</v>
      </c>
      <c r="C20" s="498"/>
      <c r="D20" s="498"/>
      <c r="E20" s="498"/>
      <c r="F20" s="498"/>
      <c r="G20" s="498"/>
      <c r="H20" s="498"/>
      <c r="I20" s="498"/>
      <c r="J20" s="498"/>
      <c r="K20" s="498"/>
      <c r="L20" s="498"/>
      <c r="M20" s="498"/>
      <c r="N20" s="498"/>
      <c r="O20" s="498"/>
      <c r="P20" s="436">
        <f t="shared" ref="P20:P23" si="11">SUM(C20:O20)</f>
        <v>0</v>
      </c>
      <c r="Q20" s="435">
        <f t="shared" si="10"/>
        <v>0</v>
      </c>
      <c r="R20" s="113"/>
      <c r="S20" s="447" t="s">
        <v>452</v>
      </c>
      <c r="T20" s="447"/>
      <c r="U20" s="447"/>
      <c r="V20" s="447"/>
      <c r="W20" s="447"/>
      <c r="X20" s="447"/>
      <c r="Y20" s="447"/>
      <c r="Z20" s="447"/>
      <c r="AA20" s="447"/>
    </row>
    <row r="21" spans="2:27" x14ac:dyDescent="0.2">
      <c r="B21" s="432" t="s">
        <v>453</v>
      </c>
      <c r="C21" s="498"/>
      <c r="D21" s="498"/>
      <c r="E21" s="498"/>
      <c r="F21" s="498"/>
      <c r="G21" s="498"/>
      <c r="H21" s="498"/>
      <c r="I21" s="498"/>
      <c r="J21" s="498"/>
      <c r="K21" s="498"/>
      <c r="L21" s="498"/>
      <c r="M21" s="498"/>
      <c r="N21" s="498"/>
      <c r="O21" s="498"/>
      <c r="P21" s="436">
        <f t="shared" si="11"/>
        <v>0</v>
      </c>
      <c r="Q21" s="435">
        <f t="shared" si="10"/>
        <v>0</v>
      </c>
      <c r="R21" s="113"/>
      <c r="S21" s="447" t="s">
        <v>454</v>
      </c>
      <c r="T21" s="447"/>
      <c r="U21" s="447"/>
      <c r="V21" s="447"/>
      <c r="W21" s="447"/>
      <c r="X21" s="447"/>
      <c r="Y21" s="447"/>
      <c r="Z21" s="447"/>
      <c r="AA21" s="447"/>
    </row>
    <row r="22" spans="2:27" x14ac:dyDescent="0.2">
      <c r="B22" s="432" t="s">
        <v>455</v>
      </c>
      <c r="C22" s="498"/>
      <c r="D22" s="498"/>
      <c r="E22" s="498"/>
      <c r="F22" s="498"/>
      <c r="G22" s="498"/>
      <c r="H22" s="498"/>
      <c r="I22" s="498"/>
      <c r="J22" s="498"/>
      <c r="K22" s="498"/>
      <c r="L22" s="498"/>
      <c r="M22" s="498"/>
      <c r="N22" s="498"/>
      <c r="O22" s="498"/>
      <c r="P22" s="436">
        <f t="shared" si="11"/>
        <v>0</v>
      </c>
      <c r="Q22" s="435">
        <f t="shared" si="10"/>
        <v>0</v>
      </c>
      <c r="R22" s="113"/>
      <c r="S22" s="447" t="s">
        <v>456</v>
      </c>
      <c r="T22" s="447"/>
      <c r="U22" s="447"/>
      <c r="V22" s="447"/>
      <c r="W22" s="447"/>
      <c r="X22" s="447"/>
      <c r="Y22" s="447"/>
      <c r="Z22" s="447"/>
      <c r="AA22" s="447"/>
    </row>
    <row r="23" spans="2:27" x14ac:dyDescent="0.2">
      <c r="B23" s="443" t="s">
        <v>457</v>
      </c>
      <c r="C23" s="498"/>
      <c r="D23" s="498"/>
      <c r="E23" s="498"/>
      <c r="F23" s="498"/>
      <c r="G23" s="498"/>
      <c r="H23" s="498"/>
      <c r="I23" s="498"/>
      <c r="J23" s="498"/>
      <c r="K23" s="498"/>
      <c r="L23" s="498"/>
      <c r="M23" s="498"/>
      <c r="N23" s="498"/>
      <c r="O23" s="498"/>
      <c r="P23" s="436">
        <f t="shared" si="11"/>
        <v>0</v>
      </c>
      <c r="Q23" s="435">
        <f t="shared" si="10"/>
        <v>0</v>
      </c>
      <c r="R23" s="113"/>
      <c r="S23" s="447" t="s">
        <v>458</v>
      </c>
      <c r="T23" s="447"/>
      <c r="U23" s="447"/>
      <c r="V23" s="447"/>
      <c r="W23" s="447"/>
      <c r="X23" s="447"/>
      <c r="Y23" s="447"/>
      <c r="Z23" s="447"/>
      <c r="AA23" s="447"/>
    </row>
    <row r="24" spans="2:27" x14ac:dyDescent="0.2">
      <c r="B24" s="437" t="s">
        <v>459</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572</v>
      </c>
      <c r="C29" s="640">
        <f>C3</f>
        <v>2025</v>
      </c>
      <c r="D29" s="640">
        <f t="shared" ref="D29:O29" si="15">D3</f>
        <v>2026</v>
      </c>
      <c r="E29" s="640">
        <f t="shared" si="15"/>
        <v>2027</v>
      </c>
      <c r="F29" s="640">
        <f t="shared" si="15"/>
        <v>2028</v>
      </c>
      <c r="G29" s="640">
        <f t="shared" si="15"/>
        <v>2029</v>
      </c>
      <c r="H29" s="640">
        <f t="shared" si="15"/>
        <v>2030</v>
      </c>
      <c r="I29" s="640">
        <f t="shared" si="15"/>
        <v>2031</v>
      </c>
      <c r="J29" s="640">
        <f t="shared" si="15"/>
        <v>2032</v>
      </c>
      <c r="K29" s="640">
        <f t="shared" si="15"/>
        <v>2033</v>
      </c>
      <c r="L29" s="640">
        <f t="shared" si="15"/>
        <v>2034</v>
      </c>
      <c r="M29" s="640">
        <f t="shared" si="15"/>
        <v>2035</v>
      </c>
      <c r="N29" s="640">
        <f t="shared" si="15"/>
        <v>2036</v>
      </c>
      <c r="O29" s="640">
        <f t="shared" si="15"/>
        <v>2037</v>
      </c>
      <c r="P29" s="433" t="s">
        <v>126</v>
      </c>
      <c r="Q29" s="442" t="s">
        <v>432</v>
      </c>
      <c r="R29" s="113"/>
      <c r="S29" s="113"/>
      <c r="T29" s="113"/>
      <c r="U29" s="113"/>
      <c r="V29" s="113"/>
      <c r="W29" s="113"/>
      <c r="X29" s="113"/>
      <c r="Y29" s="113"/>
      <c r="Z29" s="113"/>
      <c r="AA29" s="113"/>
    </row>
    <row r="30" spans="2:27" ht="15" x14ac:dyDescent="0.25">
      <c r="B30" s="641" t="s">
        <v>463</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1" t="s">
        <v>464</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1" t="s">
        <v>465</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1" t="s">
        <v>466</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O36" si="20">D3</f>
        <v>2026</v>
      </c>
      <c r="E36" s="640">
        <f t="shared" si="20"/>
        <v>2027</v>
      </c>
      <c r="F36" s="640">
        <f t="shared" si="20"/>
        <v>2028</v>
      </c>
      <c r="G36" s="640">
        <f t="shared" si="20"/>
        <v>2029</v>
      </c>
      <c r="H36" s="640">
        <f t="shared" si="20"/>
        <v>2030</v>
      </c>
      <c r="I36" s="640">
        <f t="shared" si="20"/>
        <v>2031</v>
      </c>
      <c r="J36" s="640">
        <f t="shared" si="20"/>
        <v>2032</v>
      </c>
      <c r="K36" s="640">
        <f t="shared" si="20"/>
        <v>2033</v>
      </c>
      <c r="L36" s="640">
        <f t="shared" si="20"/>
        <v>2034</v>
      </c>
      <c r="M36" s="640">
        <f t="shared" si="20"/>
        <v>2035</v>
      </c>
      <c r="N36" s="640">
        <f t="shared" si="20"/>
        <v>2036</v>
      </c>
      <c r="O36" s="640">
        <f t="shared" si="20"/>
        <v>2037</v>
      </c>
      <c r="P36" s="433" t="s">
        <v>126</v>
      </c>
      <c r="Q36" s="442" t="s">
        <v>432</v>
      </c>
      <c r="R36" s="113"/>
      <c r="S36" s="113"/>
      <c r="T36" s="113"/>
    </row>
    <row r="37" spans="2:20" ht="15" x14ac:dyDescent="0.25">
      <c r="B37" s="449" t="s">
        <v>438</v>
      </c>
      <c r="C37" s="644"/>
      <c r="D37" s="644"/>
      <c r="E37" s="644"/>
      <c r="F37" s="644"/>
      <c r="G37" s="644"/>
      <c r="H37" s="644"/>
      <c r="I37" s="644"/>
      <c r="J37" s="644"/>
      <c r="K37" s="644"/>
      <c r="L37" s="644"/>
      <c r="M37" s="644"/>
      <c r="N37" s="644"/>
      <c r="O37" s="644"/>
      <c r="P37" s="431">
        <f t="shared" ref="P37:P38" si="21">SUM(C37:O37)</f>
        <v>0</v>
      </c>
      <c r="Q37" s="435">
        <f t="shared" ref="Q37:Q38" si="22">SUM(K37:O37)</f>
        <v>0</v>
      </c>
      <c r="R37" s="113"/>
      <c r="S37" s="113"/>
      <c r="T37" s="113"/>
    </row>
    <row r="38" spans="2:20" ht="15" x14ac:dyDescent="0.25">
      <c r="B38" s="449" t="s">
        <v>114</v>
      </c>
      <c r="C38" s="644"/>
      <c r="D38" s="644"/>
      <c r="E38" s="644"/>
      <c r="F38" s="644"/>
      <c r="G38" s="644"/>
      <c r="H38" s="644"/>
      <c r="I38" s="644"/>
      <c r="J38" s="644"/>
      <c r="K38" s="644"/>
      <c r="L38" s="644"/>
      <c r="M38" s="644"/>
      <c r="N38" s="644"/>
      <c r="O38" s="644"/>
      <c r="P38" s="431">
        <f t="shared" si="21"/>
        <v>0</v>
      </c>
      <c r="Q38" s="435">
        <f t="shared" si="22"/>
        <v>0</v>
      </c>
      <c r="R38" s="113"/>
      <c r="S38" s="113"/>
      <c r="T38" s="113"/>
    </row>
    <row r="39" spans="2:20" ht="15" x14ac:dyDescent="0.25">
      <c r="B39" s="450" t="s">
        <v>276</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ervY5WZyv4D0YSC0VDf3pX4gX7TtueddPzlCQxyNcQ8Vp1SwW8FYt/mqQhM9iTSs+fzbehfiC5P70WF6p+uDg==" saltValue="OLxQuHQNE5mV/teGbn+Pvg==" spinCount="100000" sheet="1" formatCells="0" formatColumns="0" formatRows="0"/>
  <mergeCells count="1">
    <mergeCell ref="B34:Q34"/>
  </mergeCells>
  <pageMargins left="0.7" right="0.7" top="0.75" bottom="0.75" header="0.3" footer="0.3"/>
  <pageSetup paperSize="9" scale="48"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4">
    <tabColor rgb="FF7030A0"/>
    <pageSetUpPr fitToPage="1"/>
  </sheetPr>
  <dimension ref="B1:AA47"/>
  <sheetViews>
    <sheetView showGridLines="0" zoomScale="90" zoomScaleNormal="90" workbookViewId="0">
      <selection activeCell="O31" sqref="C31:O32"/>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570</v>
      </c>
      <c r="C1" s="113"/>
      <c r="D1" s="226" t="s">
        <v>569</v>
      </c>
      <c r="F1" s="461"/>
      <c r="G1" s="462"/>
      <c r="H1" s="462"/>
      <c r="I1" s="463"/>
      <c r="J1" s="113"/>
      <c r="K1" s="113"/>
      <c r="L1" s="113"/>
      <c r="M1" s="113"/>
      <c r="N1" s="113"/>
      <c r="O1" s="113"/>
      <c r="P1" s="113"/>
      <c r="Q1" s="113"/>
      <c r="R1" s="113"/>
      <c r="S1" s="446" t="s">
        <v>429</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430</v>
      </c>
      <c r="T2" s="446"/>
      <c r="U2" s="446"/>
      <c r="V2" s="446"/>
      <c r="W2" s="446"/>
      <c r="X2" s="446"/>
      <c r="Y2" s="446"/>
      <c r="Z2" s="446"/>
      <c r="AA2" s="446"/>
    </row>
    <row r="3" spans="2:27" ht="15" x14ac:dyDescent="0.25">
      <c r="B3" s="430" t="s">
        <v>430</v>
      </c>
      <c r="C3" s="453">
        <f>Budsjett!I3</f>
        <v>2025</v>
      </c>
      <c r="D3" s="429">
        <f>C3+1</f>
        <v>2026</v>
      </c>
      <c r="E3" s="429">
        <f t="shared" ref="E3:O3" si="0">D3+1</f>
        <v>2027</v>
      </c>
      <c r="F3" s="429">
        <f t="shared" si="0"/>
        <v>2028</v>
      </c>
      <c r="G3" s="429">
        <f t="shared" si="0"/>
        <v>2029</v>
      </c>
      <c r="H3" s="429">
        <f t="shared" si="0"/>
        <v>2030</v>
      </c>
      <c r="I3" s="429">
        <f t="shared" si="0"/>
        <v>2031</v>
      </c>
      <c r="J3" s="429">
        <f t="shared" si="0"/>
        <v>2032</v>
      </c>
      <c r="K3" s="429">
        <f t="shared" si="0"/>
        <v>2033</v>
      </c>
      <c r="L3" s="429">
        <f t="shared" si="0"/>
        <v>2034</v>
      </c>
      <c r="M3" s="429">
        <f t="shared" si="0"/>
        <v>2035</v>
      </c>
      <c r="N3" s="429">
        <f t="shared" si="0"/>
        <v>2036</v>
      </c>
      <c r="O3" s="429">
        <f t="shared" si="0"/>
        <v>2037</v>
      </c>
      <c r="P3" s="433" t="s">
        <v>126</v>
      </c>
      <c r="Q3" s="434" t="s">
        <v>432</v>
      </c>
      <c r="R3" s="113"/>
      <c r="S3" s="447" t="s">
        <v>433</v>
      </c>
      <c r="T3" s="447"/>
      <c r="U3" s="447"/>
      <c r="V3" s="447"/>
      <c r="W3" s="447"/>
      <c r="X3" s="447"/>
      <c r="Y3" s="447"/>
      <c r="Z3" s="447"/>
      <c r="AA3" s="447"/>
    </row>
    <row r="4" spans="2:27" x14ac:dyDescent="0.2">
      <c r="B4" s="432" t="s">
        <v>434</v>
      </c>
      <c r="C4" s="498"/>
      <c r="D4" s="498"/>
      <c r="E4" s="498"/>
      <c r="F4" s="498"/>
      <c r="G4" s="498"/>
      <c r="H4" s="498"/>
      <c r="I4" s="498"/>
      <c r="J4" s="498"/>
      <c r="K4" s="498"/>
      <c r="L4" s="498"/>
      <c r="M4" s="498"/>
      <c r="N4" s="498"/>
      <c r="O4" s="498"/>
      <c r="P4" s="436">
        <f>SUM(C4:O4)</f>
        <v>0</v>
      </c>
      <c r="Q4" s="435">
        <f>SUM(K4:O4)</f>
        <v>0</v>
      </c>
      <c r="R4" s="113"/>
      <c r="S4" s="447" t="s">
        <v>435</v>
      </c>
      <c r="T4" s="447"/>
      <c r="U4" s="447"/>
      <c r="V4" s="447"/>
      <c r="W4" s="447"/>
      <c r="X4" s="447"/>
      <c r="Y4" s="447"/>
      <c r="Z4" s="447"/>
      <c r="AA4" s="447"/>
    </row>
    <row r="5" spans="2:27" x14ac:dyDescent="0.2">
      <c r="B5" s="432" t="s">
        <v>436</v>
      </c>
      <c r="C5" s="498"/>
      <c r="D5" s="498"/>
      <c r="E5" s="498"/>
      <c r="F5" s="498"/>
      <c r="G5" s="498"/>
      <c r="H5" s="498"/>
      <c r="I5" s="498"/>
      <c r="J5" s="498"/>
      <c r="K5" s="498"/>
      <c r="L5" s="498"/>
      <c r="M5" s="498"/>
      <c r="N5" s="498"/>
      <c r="O5" s="498"/>
      <c r="P5" s="436">
        <f t="shared" ref="P5:P7" si="1">SUM(C5:O5)</f>
        <v>0</v>
      </c>
      <c r="Q5" s="435">
        <f t="shared" ref="Q5:Q7" si="2">SUM(K5:O5)</f>
        <v>0</v>
      </c>
      <c r="R5" s="113"/>
      <c r="S5" s="447" t="s">
        <v>437</v>
      </c>
      <c r="T5" s="447"/>
      <c r="U5" s="447"/>
      <c r="V5" s="447"/>
      <c r="W5" s="447"/>
      <c r="X5" s="447"/>
      <c r="Y5" s="447"/>
      <c r="Z5" s="447"/>
      <c r="AA5" s="447"/>
    </row>
    <row r="6" spans="2:27" x14ac:dyDescent="0.2">
      <c r="B6" s="432" t="s">
        <v>438</v>
      </c>
      <c r="C6" s="498"/>
      <c r="D6" s="498"/>
      <c r="E6" s="498"/>
      <c r="F6" s="498"/>
      <c r="G6" s="498"/>
      <c r="H6" s="498"/>
      <c r="I6" s="498"/>
      <c r="J6" s="498"/>
      <c r="K6" s="498"/>
      <c r="L6" s="498"/>
      <c r="M6" s="498"/>
      <c r="N6" s="498"/>
      <c r="O6" s="498"/>
      <c r="P6" s="436">
        <f t="shared" si="1"/>
        <v>0</v>
      </c>
      <c r="Q6" s="435">
        <f t="shared" si="2"/>
        <v>0</v>
      </c>
      <c r="R6" s="113"/>
      <c r="S6" s="447" t="s">
        <v>439</v>
      </c>
      <c r="T6" s="447"/>
      <c r="U6" s="447"/>
      <c r="V6" s="447"/>
      <c r="W6" s="447"/>
      <c r="X6" s="447"/>
      <c r="Y6" s="447"/>
      <c r="Z6" s="447"/>
      <c r="AA6" s="447"/>
    </row>
    <row r="7" spans="2:27" x14ac:dyDescent="0.2">
      <c r="B7" s="432" t="s">
        <v>114</v>
      </c>
      <c r="C7" s="498"/>
      <c r="D7" s="498"/>
      <c r="E7" s="498"/>
      <c r="F7" s="498"/>
      <c r="G7" s="498"/>
      <c r="H7" s="498"/>
      <c r="I7" s="498"/>
      <c r="J7" s="498"/>
      <c r="K7" s="498"/>
      <c r="L7" s="498"/>
      <c r="M7" s="498"/>
      <c r="N7" s="498"/>
      <c r="O7" s="498"/>
      <c r="P7" s="436">
        <f t="shared" si="1"/>
        <v>0</v>
      </c>
      <c r="Q7" s="435">
        <f t="shared" si="2"/>
        <v>0</v>
      </c>
      <c r="R7" s="113"/>
      <c r="S7" s="447" t="s">
        <v>440</v>
      </c>
      <c r="T7" s="447"/>
      <c r="U7" s="447"/>
      <c r="V7" s="447"/>
      <c r="W7" s="447"/>
      <c r="X7" s="447"/>
      <c r="Y7" s="447"/>
      <c r="Z7" s="447"/>
      <c r="AA7" s="447"/>
    </row>
    <row r="8" spans="2:27" x14ac:dyDescent="0.2">
      <c r="B8" s="437" t="s">
        <v>380</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441</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571</v>
      </c>
      <c r="C10" s="453">
        <f>C3</f>
        <v>2025</v>
      </c>
      <c r="D10" s="453">
        <f t="shared" ref="D10:O10" si="4">D3</f>
        <v>2026</v>
      </c>
      <c r="E10" s="453">
        <f t="shared" si="4"/>
        <v>2027</v>
      </c>
      <c r="F10" s="453">
        <f t="shared" si="4"/>
        <v>2028</v>
      </c>
      <c r="G10" s="453">
        <f t="shared" si="4"/>
        <v>2029</v>
      </c>
      <c r="H10" s="453">
        <f t="shared" si="4"/>
        <v>2030</v>
      </c>
      <c r="I10" s="453">
        <f t="shared" si="4"/>
        <v>2031</v>
      </c>
      <c r="J10" s="453">
        <f t="shared" si="4"/>
        <v>2032</v>
      </c>
      <c r="K10" s="453">
        <f t="shared" si="4"/>
        <v>2033</v>
      </c>
      <c r="L10" s="453">
        <f t="shared" si="4"/>
        <v>2034</v>
      </c>
      <c r="M10" s="453">
        <f t="shared" si="4"/>
        <v>2035</v>
      </c>
      <c r="N10" s="453">
        <f t="shared" si="4"/>
        <v>2036</v>
      </c>
      <c r="O10" s="453">
        <f t="shared" si="4"/>
        <v>2037</v>
      </c>
      <c r="P10" s="433" t="s">
        <v>126</v>
      </c>
      <c r="Q10" s="442" t="s">
        <v>432</v>
      </c>
      <c r="R10" s="113"/>
      <c r="S10" s="113"/>
      <c r="T10" s="113"/>
      <c r="U10" s="113"/>
      <c r="V10" s="113"/>
      <c r="W10" s="113"/>
      <c r="X10" s="113"/>
      <c r="Y10" s="113"/>
      <c r="Z10" s="113"/>
      <c r="AA10" s="113"/>
    </row>
    <row r="11" spans="2:27" x14ac:dyDescent="0.2">
      <c r="B11" s="432" t="s">
        <v>443</v>
      </c>
      <c r="C11" s="498"/>
      <c r="D11" s="498"/>
      <c r="E11" s="498"/>
      <c r="F11" s="498"/>
      <c r="G11" s="498"/>
      <c r="H11" s="498"/>
      <c r="I11" s="498"/>
      <c r="J11" s="498"/>
      <c r="K11" s="498"/>
      <c r="L11" s="498"/>
      <c r="M11" s="498"/>
      <c r="N11" s="498"/>
      <c r="O11" s="498"/>
      <c r="P11" s="436">
        <f>SUM(C11:O11)</f>
        <v>0</v>
      </c>
      <c r="Q11" s="435">
        <f t="shared" ref="Q11:Q15" si="5">SUM(K11:O11)</f>
        <v>0</v>
      </c>
      <c r="R11" s="113"/>
      <c r="S11" s="446" t="s">
        <v>444</v>
      </c>
      <c r="T11" s="446"/>
      <c r="U11" s="446"/>
      <c r="V11" s="446"/>
      <c r="W11" s="446"/>
      <c r="X11" s="446"/>
      <c r="Y11" s="446"/>
      <c r="Z11" s="446"/>
      <c r="AA11" s="446"/>
    </row>
    <row r="12" spans="2:27" x14ac:dyDescent="0.2">
      <c r="B12" s="432" t="s">
        <v>445</v>
      </c>
      <c r="C12" s="498"/>
      <c r="D12" s="498"/>
      <c r="E12" s="498"/>
      <c r="F12" s="498"/>
      <c r="G12" s="498"/>
      <c r="H12" s="498"/>
      <c r="I12" s="498"/>
      <c r="J12" s="498"/>
      <c r="K12" s="498"/>
      <c r="L12" s="498"/>
      <c r="M12" s="498"/>
      <c r="N12" s="498"/>
      <c r="O12" s="498"/>
      <c r="P12" s="436">
        <f t="shared" ref="P12:P15" si="6">SUM(C12:O12)</f>
        <v>0</v>
      </c>
      <c r="Q12" s="435">
        <f t="shared" si="5"/>
        <v>0</v>
      </c>
      <c r="R12" s="113"/>
      <c r="S12" s="447" t="s">
        <v>446</v>
      </c>
      <c r="T12" s="447"/>
      <c r="U12" s="447"/>
      <c r="V12" s="447"/>
      <c r="W12" s="447"/>
      <c r="X12" s="447"/>
      <c r="Y12" s="447"/>
      <c r="Z12" s="447"/>
      <c r="AA12" s="447"/>
    </row>
    <row r="13" spans="2:27" x14ac:dyDescent="0.2">
      <c r="B13" s="432" t="s">
        <v>447</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448</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386</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380</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450</v>
      </c>
      <c r="C18" s="453">
        <f>C3</f>
        <v>2025</v>
      </c>
      <c r="D18" s="453">
        <f t="shared" ref="D18:O18" si="9">D3</f>
        <v>2026</v>
      </c>
      <c r="E18" s="453">
        <f t="shared" si="9"/>
        <v>2027</v>
      </c>
      <c r="F18" s="453">
        <f t="shared" si="9"/>
        <v>2028</v>
      </c>
      <c r="G18" s="453">
        <f t="shared" si="9"/>
        <v>2029</v>
      </c>
      <c r="H18" s="453">
        <f t="shared" si="9"/>
        <v>2030</v>
      </c>
      <c r="I18" s="453">
        <f t="shared" si="9"/>
        <v>2031</v>
      </c>
      <c r="J18" s="453">
        <f t="shared" si="9"/>
        <v>2032</v>
      </c>
      <c r="K18" s="453">
        <f t="shared" si="9"/>
        <v>2033</v>
      </c>
      <c r="L18" s="453">
        <f t="shared" si="9"/>
        <v>2034</v>
      </c>
      <c r="M18" s="453">
        <f t="shared" si="9"/>
        <v>2035</v>
      </c>
      <c r="N18" s="453">
        <f t="shared" si="9"/>
        <v>2036</v>
      </c>
      <c r="O18" s="453">
        <f t="shared" si="9"/>
        <v>2037</v>
      </c>
      <c r="P18" s="433" t="s">
        <v>126</v>
      </c>
      <c r="Q18" s="442" t="s">
        <v>432</v>
      </c>
      <c r="R18" s="113"/>
      <c r="S18" s="113"/>
      <c r="T18" s="113"/>
      <c r="U18" s="113"/>
      <c r="V18" s="113"/>
      <c r="W18" s="113"/>
      <c r="X18" s="113"/>
      <c r="Y18" s="113"/>
      <c r="Z18" s="113"/>
      <c r="AA18" s="113"/>
    </row>
    <row r="19" spans="2:27" x14ac:dyDescent="0.2">
      <c r="B19" s="432" t="s">
        <v>449</v>
      </c>
      <c r="C19" s="498"/>
      <c r="D19" s="498"/>
      <c r="E19" s="498"/>
      <c r="F19" s="498"/>
      <c r="G19" s="498"/>
      <c r="H19" s="498"/>
      <c r="I19" s="498"/>
      <c r="J19" s="498"/>
      <c r="K19" s="498"/>
      <c r="L19" s="498"/>
      <c r="M19" s="498"/>
      <c r="N19" s="498"/>
      <c r="O19" s="498"/>
      <c r="P19" s="436">
        <f>SUM(C19:O19)</f>
        <v>0</v>
      </c>
      <c r="Q19" s="435">
        <f t="shared" ref="Q19:Q23" si="10">SUM(K19:O19)</f>
        <v>0</v>
      </c>
      <c r="R19" s="113"/>
      <c r="S19" s="446" t="s">
        <v>450</v>
      </c>
      <c r="T19" s="446"/>
      <c r="U19" s="446"/>
      <c r="V19" s="446"/>
      <c r="W19" s="446"/>
      <c r="X19" s="446"/>
      <c r="Y19" s="446"/>
      <c r="Z19" s="446"/>
      <c r="AA19" s="446"/>
    </row>
    <row r="20" spans="2:27" x14ac:dyDescent="0.2">
      <c r="B20" s="432" t="s">
        <v>451</v>
      </c>
      <c r="C20" s="498"/>
      <c r="D20" s="498"/>
      <c r="E20" s="498"/>
      <c r="F20" s="498"/>
      <c r="G20" s="498"/>
      <c r="H20" s="498"/>
      <c r="I20" s="498"/>
      <c r="J20" s="498"/>
      <c r="K20" s="498"/>
      <c r="L20" s="498"/>
      <c r="M20" s="498"/>
      <c r="N20" s="498"/>
      <c r="O20" s="498"/>
      <c r="P20" s="436">
        <f t="shared" ref="P20:P23" si="11">SUM(C20:O20)</f>
        <v>0</v>
      </c>
      <c r="Q20" s="435">
        <f t="shared" si="10"/>
        <v>0</v>
      </c>
      <c r="R20" s="113"/>
      <c r="S20" s="447" t="s">
        <v>452</v>
      </c>
      <c r="T20" s="447"/>
      <c r="U20" s="447"/>
      <c r="V20" s="447"/>
      <c r="W20" s="447"/>
      <c r="X20" s="447"/>
      <c r="Y20" s="447"/>
      <c r="Z20" s="447"/>
      <c r="AA20" s="447"/>
    </row>
    <row r="21" spans="2:27" x14ac:dyDescent="0.2">
      <c r="B21" s="432" t="s">
        <v>453</v>
      </c>
      <c r="C21" s="498"/>
      <c r="D21" s="498"/>
      <c r="E21" s="498"/>
      <c r="F21" s="498"/>
      <c r="G21" s="498"/>
      <c r="H21" s="498"/>
      <c r="I21" s="498"/>
      <c r="J21" s="498"/>
      <c r="K21" s="498"/>
      <c r="L21" s="498"/>
      <c r="M21" s="498"/>
      <c r="N21" s="498"/>
      <c r="O21" s="498"/>
      <c r="P21" s="436">
        <f t="shared" si="11"/>
        <v>0</v>
      </c>
      <c r="Q21" s="435">
        <f t="shared" si="10"/>
        <v>0</v>
      </c>
      <c r="R21" s="113"/>
      <c r="S21" s="447" t="s">
        <v>454</v>
      </c>
      <c r="T21" s="447"/>
      <c r="U21" s="447"/>
      <c r="V21" s="447"/>
      <c r="W21" s="447"/>
      <c r="X21" s="447"/>
      <c r="Y21" s="447"/>
      <c r="Z21" s="447"/>
      <c r="AA21" s="447"/>
    </row>
    <row r="22" spans="2:27" x14ac:dyDescent="0.2">
      <c r="B22" s="432" t="s">
        <v>455</v>
      </c>
      <c r="C22" s="498"/>
      <c r="D22" s="498"/>
      <c r="E22" s="498"/>
      <c r="F22" s="498"/>
      <c r="G22" s="498"/>
      <c r="H22" s="498"/>
      <c r="I22" s="498"/>
      <c r="J22" s="498"/>
      <c r="K22" s="498"/>
      <c r="L22" s="498"/>
      <c r="M22" s="498"/>
      <c r="N22" s="498"/>
      <c r="O22" s="498"/>
      <c r="P22" s="436">
        <f t="shared" si="11"/>
        <v>0</v>
      </c>
      <c r="Q22" s="435">
        <f t="shared" si="10"/>
        <v>0</v>
      </c>
      <c r="R22" s="113"/>
      <c r="S22" s="447" t="s">
        <v>456</v>
      </c>
      <c r="T22" s="447"/>
      <c r="U22" s="447"/>
      <c r="V22" s="447"/>
      <c r="W22" s="447"/>
      <c r="X22" s="447"/>
      <c r="Y22" s="447"/>
      <c r="Z22" s="447"/>
      <c r="AA22" s="447"/>
    </row>
    <row r="23" spans="2:27" x14ac:dyDescent="0.2">
      <c r="B23" s="443" t="s">
        <v>457</v>
      </c>
      <c r="C23" s="498"/>
      <c r="D23" s="498"/>
      <c r="E23" s="498"/>
      <c r="F23" s="498"/>
      <c r="G23" s="498"/>
      <c r="H23" s="498"/>
      <c r="I23" s="498"/>
      <c r="J23" s="498"/>
      <c r="K23" s="498"/>
      <c r="L23" s="498"/>
      <c r="M23" s="498"/>
      <c r="N23" s="498"/>
      <c r="O23" s="498"/>
      <c r="P23" s="436">
        <f t="shared" si="11"/>
        <v>0</v>
      </c>
      <c r="Q23" s="435">
        <f t="shared" si="10"/>
        <v>0</v>
      </c>
      <c r="R23" s="113"/>
      <c r="S23" s="447" t="s">
        <v>458</v>
      </c>
      <c r="T23" s="447"/>
      <c r="U23" s="447"/>
      <c r="V23" s="447"/>
      <c r="W23" s="447"/>
      <c r="X23" s="447"/>
      <c r="Y23" s="447"/>
      <c r="Z23" s="447"/>
      <c r="AA23" s="447"/>
    </row>
    <row r="24" spans="2:27" x14ac:dyDescent="0.2">
      <c r="B24" s="437" t="s">
        <v>459</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460</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461</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572</v>
      </c>
      <c r="C29" s="640">
        <f>C3</f>
        <v>2025</v>
      </c>
      <c r="D29" s="640">
        <f t="shared" ref="D29:O29" si="15">D3</f>
        <v>2026</v>
      </c>
      <c r="E29" s="640">
        <f t="shared" si="15"/>
        <v>2027</v>
      </c>
      <c r="F29" s="640">
        <f t="shared" si="15"/>
        <v>2028</v>
      </c>
      <c r="G29" s="640">
        <f t="shared" si="15"/>
        <v>2029</v>
      </c>
      <c r="H29" s="640">
        <f t="shared" si="15"/>
        <v>2030</v>
      </c>
      <c r="I29" s="640">
        <f t="shared" si="15"/>
        <v>2031</v>
      </c>
      <c r="J29" s="640">
        <f t="shared" si="15"/>
        <v>2032</v>
      </c>
      <c r="K29" s="640">
        <f t="shared" si="15"/>
        <v>2033</v>
      </c>
      <c r="L29" s="640">
        <f t="shared" si="15"/>
        <v>2034</v>
      </c>
      <c r="M29" s="640">
        <f t="shared" si="15"/>
        <v>2035</v>
      </c>
      <c r="N29" s="640">
        <f t="shared" si="15"/>
        <v>2036</v>
      </c>
      <c r="O29" s="640">
        <f t="shared" si="15"/>
        <v>2037</v>
      </c>
      <c r="P29" s="433" t="s">
        <v>126</v>
      </c>
      <c r="Q29" s="442" t="s">
        <v>432</v>
      </c>
      <c r="R29" s="113"/>
      <c r="S29" s="113"/>
      <c r="T29" s="113"/>
      <c r="U29" s="113"/>
      <c r="V29" s="113"/>
      <c r="W29" s="113"/>
      <c r="X29" s="113"/>
      <c r="Y29" s="113"/>
      <c r="Z29" s="113"/>
      <c r="AA29" s="113"/>
    </row>
    <row r="30" spans="2:27" ht="15" x14ac:dyDescent="0.25">
      <c r="B30" s="641" t="s">
        <v>463</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1" t="s">
        <v>464</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1" t="s">
        <v>465</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1" t="s">
        <v>466</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7" t="s">
        <v>467</v>
      </c>
      <c r="C34" s="817"/>
      <c r="D34" s="817"/>
      <c r="E34" s="817"/>
      <c r="F34" s="817"/>
      <c r="G34" s="817"/>
      <c r="H34" s="817"/>
      <c r="I34" s="817"/>
      <c r="J34" s="817"/>
      <c r="K34" s="817"/>
      <c r="L34" s="817"/>
      <c r="M34" s="817"/>
      <c r="N34" s="817"/>
      <c r="O34" s="817"/>
      <c r="P34" s="817"/>
      <c r="Q34" s="817"/>
      <c r="R34" s="641"/>
      <c r="S34" s="641"/>
      <c r="T34" s="641"/>
    </row>
    <row r="35" spans="2:20" x14ac:dyDescent="0.2">
      <c r="C35" s="55"/>
      <c r="D35" s="55"/>
      <c r="E35" s="55"/>
      <c r="F35" s="55"/>
      <c r="G35" s="55"/>
      <c r="H35" s="55"/>
      <c r="I35" s="55"/>
      <c r="J35" s="55"/>
      <c r="K35" s="55"/>
      <c r="L35" s="55"/>
      <c r="M35" s="55"/>
      <c r="N35" s="55"/>
      <c r="O35" s="55"/>
      <c r="P35" s="51"/>
    </row>
    <row r="36" spans="2:20" ht="15.75" x14ac:dyDescent="0.25">
      <c r="B36" s="452" t="s">
        <v>468</v>
      </c>
      <c r="C36" s="640">
        <f>C3</f>
        <v>2025</v>
      </c>
      <c r="D36" s="640">
        <f t="shared" ref="D36:O36" si="20">D3</f>
        <v>2026</v>
      </c>
      <c r="E36" s="640">
        <f t="shared" si="20"/>
        <v>2027</v>
      </c>
      <c r="F36" s="640">
        <f t="shared" si="20"/>
        <v>2028</v>
      </c>
      <c r="G36" s="640">
        <f t="shared" si="20"/>
        <v>2029</v>
      </c>
      <c r="H36" s="640">
        <f t="shared" si="20"/>
        <v>2030</v>
      </c>
      <c r="I36" s="640">
        <f t="shared" si="20"/>
        <v>2031</v>
      </c>
      <c r="J36" s="640">
        <f t="shared" si="20"/>
        <v>2032</v>
      </c>
      <c r="K36" s="640">
        <f t="shared" si="20"/>
        <v>2033</v>
      </c>
      <c r="L36" s="640">
        <f t="shared" si="20"/>
        <v>2034</v>
      </c>
      <c r="M36" s="640">
        <f t="shared" si="20"/>
        <v>2035</v>
      </c>
      <c r="N36" s="640">
        <f t="shared" si="20"/>
        <v>2036</v>
      </c>
      <c r="O36" s="640">
        <f t="shared" si="20"/>
        <v>2037</v>
      </c>
      <c r="P36" s="433" t="s">
        <v>126</v>
      </c>
      <c r="Q36" s="442" t="s">
        <v>432</v>
      </c>
      <c r="R36" s="113"/>
      <c r="S36" s="113"/>
      <c r="T36" s="113"/>
    </row>
    <row r="37" spans="2:20" ht="15" x14ac:dyDescent="0.25">
      <c r="B37" s="449" t="s">
        <v>438</v>
      </c>
      <c r="C37" s="644"/>
      <c r="D37" s="644"/>
      <c r="E37" s="644"/>
      <c r="F37" s="644"/>
      <c r="G37" s="644"/>
      <c r="H37" s="644"/>
      <c r="I37" s="644"/>
      <c r="J37" s="644"/>
      <c r="K37" s="644"/>
      <c r="L37" s="644"/>
      <c r="M37" s="644"/>
      <c r="N37" s="644"/>
      <c r="O37" s="644"/>
      <c r="P37" s="431">
        <f t="shared" ref="P37:P38" si="21">SUM(C37:O37)</f>
        <v>0</v>
      </c>
      <c r="Q37" s="435">
        <f t="shared" ref="Q37:Q38" si="22">SUM(K37:O37)</f>
        <v>0</v>
      </c>
      <c r="R37" s="113"/>
      <c r="S37" s="113"/>
      <c r="T37" s="113"/>
    </row>
    <row r="38" spans="2:20" ht="15" x14ac:dyDescent="0.25">
      <c r="B38" s="449" t="s">
        <v>114</v>
      </c>
      <c r="C38" s="644"/>
      <c r="D38" s="644"/>
      <c r="E38" s="644"/>
      <c r="F38" s="644"/>
      <c r="G38" s="644"/>
      <c r="H38" s="644"/>
      <c r="I38" s="644"/>
      <c r="J38" s="644"/>
      <c r="K38" s="644"/>
      <c r="L38" s="644"/>
      <c r="M38" s="644"/>
      <c r="N38" s="644"/>
      <c r="O38" s="644"/>
      <c r="P38" s="431">
        <f t="shared" si="21"/>
        <v>0</v>
      </c>
      <c r="Q38" s="435">
        <f t="shared" si="22"/>
        <v>0</v>
      </c>
      <c r="R38" s="113"/>
      <c r="S38" s="113"/>
      <c r="T38" s="113"/>
    </row>
    <row r="39" spans="2:20" ht="15" x14ac:dyDescent="0.25">
      <c r="B39" s="450" t="s">
        <v>276</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3"/>
      <c r="C41" s="113"/>
      <c r="D41" s="113"/>
      <c r="E41" s="113"/>
      <c r="F41" s="113"/>
      <c r="G41" s="113"/>
      <c r="H41" s="113"/>
      <c r="I41" s="113"/>
      <c r="J41" s="113"/>
      <c r="K41" s="113"/>
      <c r="L41" s="113"/>
      <c r="M41" s="113"/>
      <c r="N41" s="113"/>
      <c r="O41" s="113"/>
      <c r="P41" s="113"/>
      <c r="Q41" s="113"/>
      <c r="R41" s="113"/>
      <c r="S41" s="113"/>
      <c r="T41" s="113"/>
    </row>
    <row r="42" spans="2:20" ht="15" x14ac:dyDescent="0.25">
      <c r="B42" s="643"/>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L+/CTENli7pYKAW1YOLi6++Vppzi++aAa4oLXRTqXWYo/GAd2yUzhpAvMXSQHZzWV8o3ImnIoqm8zsSVMCMBOg==" saltValue="vvzl3Ig4mQW2IjuNAji7OQ==" spinCount="100000" sheet="1" formatCells="0" formatColumns="0" formatRows="0"/>
  <mergeCells count="1">
    <mergeCell ref="B34:Q34"/>
  </mergeCells>
  <pageMargins left="0.7" right="0.7" top="0.75" bottom="0.75" header="0.3" footer="0.3"/>
  <pageSetup paperSize="9" scale="4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5369E5ABA06D26428B173CB6AB55433A" ma:contentTypeVersion="26" ma:contentTypeDescription="Opprett et nytt dokument." ma:contentTypeScope="" ma:versionID="25a4be1949580d9894db97c1a691ed2f">
  <xsd:schema xmlns:xsd="http://www.w3.org/2001/XMLSchema" xmlns:xs="http://www.w3.org/2001/XMLSchema" xmlns:p="http://schemas.microsoft.com/office/2006/metadata/properties" xmlns:ns2="082b8287-1761-47ec-85c7-1ed41e304466" xmlns:ns3="fe3dbee9-d89e-44f3-a63d-d62eb292bfbf" targetNamespace="http://schemas.microsoft.com/office/2006/metadata/properties" ma:root="true" ma:fieldsID="258e1f334be501d4263afb4d35e0d915" ns2:_="" ns3:_="">
    <xsd:import namespace="082b8287-1761-47ec-85c7-1ed41e304466"/>
    <xsd:import namespace="fe3dbee9-d89e-44f3-a63d-d62eb292bfb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A3metodikk" minOccurs="0"/>
                <xsd:element ref="ns2:M_x00f8_tedato" minOccurs="0"/>
                <xsd:element ref="ns3:TaxCatchAll" minOccurs="0"/>
                <xsd:element ref="ns2:UIOfakultet" minOccurs="0"/>
                <xsd:element ref="ns2:_x00d8_VAProsess" minOccurs="0"/>
                <xsd:element ref="ns2:A3referanse" minOccurs="0"/>
                <xsd:element ref="ns2:Informasjon" minOccurs="0"/>
                <xsd:element ref="ns2:Dato"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Etikett"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2b8287-1761-47ec-85c7-1ed41e3044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A3metodikk" ma:index="13" nillable="true" ma:displayName="A3 metodikk" ma:format="Dropdown" ma:internalName="A3metodikk">
      <xsd:simpleType>
        <xsd:restriction base="dms:Choice">
          <xsd:enumeration value="Generisk"/>
          <xsd:enumeration value="Observert problem"/>
          <xsd:enumeration value="Nåsituasjon"/>
          <xsd:enumeration value="Ønsket situasjon"/>
          <xsd:enumeration value="Rotårsaksanalyse"/>
          <xsd:enumeration value="Tiltak og tiltaksplan"/>
          <xsd:enumeration value="Vurdering av tiltak"/>
          <xsd:enumeration value="Implementering og oppfølging"/>
        </xsd:restriction>
      </xsd:simpleType>
    </xsd:element>
    <xsd:element name="M_x00f8_tedato" ma:index="14" nillable="true" ma:displayName="Møtedato" ma:default="[today]" ma:format="DateOnly" ma:internalName="M_x00f8_tedato">
      <xsd:simpleType>
        <xsd:restriction base="dms:DateTime"/>
      </xsd:simpleType>
    </xsd:element>
    <xsd:element name="UIOfakultet" ma:index="16" nillable="true" ma:displayName="UIO fakultet" ma:format="Dropdown" ma:internalName="UIOfakultet">
      <xsd:simpleType>
        <xsd:restriction base="dms:Choice">
          <xsd:enumeration value="UV"/>
          <xsd:enumeration value="TF"/>
          <xsd:enumeration value="SV"/>
          <xsd:enumeration value="HF"/>
          <xsd:enumeration value="MED"/>
          <xsd:enumeration value="MN"/>
          <xsd:enumeration value="KHM"/>
          <xsd:enumeration value="Valg 8"/>
          <xsd:enumeration value="LOS"/>
          <xsd:enumeration value="MN"/>
          <xsd:enumeration value="JUS"/>
          <xsd:enumeration value="Valg 12"/>
        </xsd:restriction>
      </xsd:simpleType>
    </xsd:element>
    <xsd:element name="_x00d8_VAProsess" ma:index="17" nillable="true" ma:displayName="ØVA Prosess" ma:format="Dropdown" ma:internalName="_x00d8_VAProsess">
      <xsd:simpleType>
        <xsd:restriction base="dms:Choice">
          <xsd:enumeration value="TOA"/>
          <xsd:enumeration value="Lønn"/>
          <xsd:enumeration value="Prosjekt"/>
          <xsd:enumeration value="Økonomistyring"/>
          <xsd:enumeration value="FtI"/>
          <xsd:enumeration value="BtB"/>
          <xsd:enumeration value="Regnskap"/>
          <xsd:enumeration value="Økonomimodell"/>
          <xsd:enumeration value="Valg 9"/>
        </xsd:restriction>
      </xsd:simpleType>
    </xsd:element>
    <xsd:element name="A3referanse" ma:index="18" nillable="true" ma:displayName="A3 referanse" ma:description="Referanse til A3-metodikk" ma:format="Dropdown" ma:internalName="A3referanse">
      <xsd:complexType>
        <xsd:complexContent>
          <xsd:extension base="dms:MultiChoice">
            <xsd:sequence>
              <xsd:element name="Value" maxOccurs="unbounded" minOccurs="0" nillable="true">
                <xsd:simpleType>
                  <xsd:restriction base="dms:Choice">
                    <xsd:enumeration value="00 Generisk"/>
                    <xsd:enumeration value="01 Problemdefinisjon"/>
                    <xsd:enumeration value="02 Nåsituasjon"/>
                    <xsd:enumeration value="03 Ønsket situasjon"/>
                    <xsd:enumeration value="04 Rotårsaksanalyse"/>
                    <xsd:enumeration value="05 Tiltaksgenerering"/>
                    <xsd:enumeration value="06 Tiltaksplan"/>
                    <xsd:enumeration value="07 Vurdering av tiltak"/>
                    <xsd:enumeration value="08 Implementering/opprettholdelse"/>
                  </xsd:restriction>
                </xsd:simpleType>
              </xsd:element>
            </xsd:sequence>
          </xsd:extension>
        </xsd:complexContent>
      </xsd:complexType>
    </xsd:element>
    <xsd:element name="Informasjon" ma:index="19" nillable="true" ma:displayName="Informasjon" ma:format="Dropdown" ma:internalName="Informasjon">
      <xsd:simpleType>
        <xsd:restriction base="dms:Text">
          <xsd:maxLength value="255"/>
        </xsd:restriction>
      </xsd:simpleType>
    </xsd:element>
    <xsd:element name="Dato" ma:index="20" nillable="true" ma:displayName="Dato" ma:format="DateOnly" ma:internalName="Dato">
      <xsd:simpleType>
        <xsd:restriction base="dms:DateTime"/>
      </xsd:simpleType>
    </xsd:element>
    <xsd:element name="lcf76f155ced4ddcb4097134ff3c332f" ma:index="22"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OCR" ma:index="23" nillable="true" ma:displayName="Extracted Text" ma:internalName="MediaServiceOCR" ma:readOnly="true">
      <xsd:simpleType>
        <xsd:restriction base="dms:Note">
          <xsd:maxLength value="255"/>
        </xsd:restriction>
      </xsd:simpleType>
    </xsd:element>
    <xsd:element name="MediaServiceGenerationTime" ma:index="24" nillable="true" ma:displayName="MediaServiceGenerationTime" ma:hidden="true" ma:internalName="MediaServiceGenerationTime" ma:readOnly="true">
      <xsd:simpleType>
        <xsd:restriction base="dms:Text"/>
      </xsd:simpleType>
    </xsd:element>
    <xsd:element name="MediaServiceEventHashCode" ma:index="25" nillable="true" ma:displayName="MediaServiceEventHashCode" ma:hidden="true" ma:internalName="MediaServiceEventHashCode"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DateTaken" ma:index="27" nillable="true" ma:displayName="MediaServiceDateTaken" ma:hidden="true" ma:indexed="true" ma:internalName="MediaServiceDateTaken" ma:readOnly="true">
      <xsd:simpleType>
        <xsd:restriction base="dms:Text"/>
      </xsd:simpleType>
    </xsd:element>
    <xsd:element name="MediaLengthInSeconds" ma:index="28" nillable="true" ma:displayName="MediaLengthInSeconds" ma:hidden="true" ma:internalName="MediaLengthInSeconds" ma:readOnly="true">
      <xsd:simpleType>
        <xsd:restriction base="dms:Unknown"/>
      </xsd:simpleType>
    </xsd:element>
    <xsd:element name="Etikett" ma:index="29" nillable="true" ma:displayName="Etikett" ma:format="Dropdown" ma:internalName="Etikett">
      <xsd:simpleType>
        <xsd:restriction base="dms:Choice">
          <xsd:enumeration value="Brukerundersøkelsen 2024"/>
          <xsd:enumeration value="Valg 2"/>
          <xsd:enumeration value="Valg 3"/>
        </xsd:restriction>
      </xsd:simpleType>
    </xsd:element>
    <xsd:element name="MediaServiceLocation" ma:index="30" nillable="true" ma:displayName="Location" ma:indexed="true" ma:internalName="MediaServiceLocation" ma:readOnly="true">
      <xsd:simpleType>
        <xsd:restriction base="dms:Text"/>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e3dbee9-d89e-44f3-a63d-d62eb292bfbf" elementFormDefault="qualified">
    <xsd:import namespace="http://schemas.microsoft.com/office/2006/documentManagement/types"/>
    <xsd:import namespace="http://schemas.microsoft.com/office/infopath/2007/PartnerControls"/>
    <xsd:element name="SharedWithUsers" ma:index="10"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lingsdetaljer" ma:internalName="SharedWithDetails" ma:readOnly="true">
      <xsd:simpleType>
        <xsd:restriction base="dms:Note">
          <xsd:maxLength value="255"/>
        </xsd:restriction>
      </xsd:simpleType>
    </xsd:element>
    <xsd:element name="TaxCatchAll" ma:index="15" nillable="true" ma:displayName="Taxonomy Catch All Column" ma:hidden="true" ma:list="{de48fe00-8cbf-4026-875a-0d34c66c0eca}" ma:internalName="TaxCatchAll" ma:showField="CatchAllData" ma:web="fe3dbee9-d89e-44f3-a63d-d62eb292bf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e3dbee9-d89e-44f3-a63d-d62eb292bfbf" xsi:nil="true"/>
    <Dato xmlns="082b8287-1761-47ec-85c7-1ed41e304466" xsi:nil="true"/>
    <lcf76f155ced4ddcb4097134ff3c332f xmlns="082b8287-1761-47ec-85c7-1ed41e304466">
      <Terms xmlns="http://schemas.microsoft.com/office/infopath/2007/PartnerControls"/>
    </lcf76f155ced4ddcb4097134ff3c332f>
    <A3referanse xmlns="082b8287-1761-47ec-85c7-1ed41e304466" xsi:nil="true"/>
    <UIOfakultet xmlns="082b8287-1761-47ec-85c7-1ed41e304466" xsi:nil="true"/>
    <M_x00f8_tedato xmlns="082b8287-1761-47ec-85c7-1ed41e304466">2025-11-25T13:39:40+00:00</M_x00f8_tedato>
    <A3metodikk xmlns="082b8287-1761-47ec-85c7-1ed41e304466" xsi:nil="true"/>
    <_x00d8_VAProsess xmlns="082b8287-1761-47ec-85c7-1ed41e304466" xsi:nil="true"/>
    <Etikett xmlns="082b8287-1761-47ec-85c7-1ed41e304466" xsi:nil="true"/>
    <Informasjon xmlns="082b8287-1761-47ec-85c7-1ed41e304466"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82F8B7E-48EF-4230-B500-59F5862F00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2b8287-1761-47ec-85c7-1ed41e304466"/>
    <ds:schemaRef ds:uri="fe3dbee9-d89e-44f3-a63d-d62eb292bf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DED75B-9ADB-4A04-9336-9FA70C2C8E00}">
  <ds:schemaRefs>
    <ds:schemaRef ds:uri="http://schemas.microsoft.com/office/2006/metadata/properties"/>
    <ds:schemaRef ds:uri="http://schemas.microsoft.com/office/infopath/2007/PartnerControls"/>
    <ds:schemaRef ds:uri="fe3dbee9-d89e-44f3-a63d-d62eb292bfbf"/>
    <ds:schemaRef ds:uri="082b8287-1761-47ec-85c7-1ed41e304466"/>
  </ds:schemaRefs>
</ds:datastoreItem>
</file>

<file path=customXml/itemProps3.xml><?xml version="1.0" encoding="utf-8"?>
<ds:datastoreItem xmlns:ds="http://schemas.openxmlformats.org/officeDocument/2006/customXml" ds:itemID="{38884F3E-7E0B-408D-A9EF-A89BCF64634A}">
  <ds:schemaRefs>
    <ds:schemaRef ds:uri="http://schemas.microsoft.com/sharepoint/v3/contenttype/forms"/>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47</vt:i4>
      </vt:variant>
      <vt:variant>
        <vt:lpstr>Navngitte områder</vt:lpstr>
      </vt:variant>
      <vt:variant>
        <vt:i4>11</vt:i4>
      </vt:variant>
    </vt:vector>
  </HeadingPairs>
  <TitlesOfParts>
    <vt:vector size="58" baseType="lpstr">
      <vt:lpstr>Forside</vt:lpstr>
      <vt:lpstr>Registrering</vt:lpstr>
      <vt:lpstr>Budsjett</vt:lpstr>
      <vt:lpstr>Budsjett_FL</vt:lpstr>
      <vt:lpstr>Budsjett oppdrag</vt:lpstr>
      <vt:lpstr>Konferansemal</vt:lpstr>
      <vt:lpstr>Leiested</vt:lpstr>
      <vt:lpstr>Prosjektcontroller</vt:lpstr>
      <vt:lpstr>Prosjektcontroller_FL</vt:lpstr>
      <vt:lpstr>Prosjektleder</vt:lpstr>
      <vt:lpstr>Prosjektleder_FL</vt:lpstr>
      <vt:lpstr>Prosjekteier</vt:lpstr>
      <vt:lpstr>Prosjekteier_FL</vt:lpstr>
      <vt:lpstr>Intern budsjett oppdrag</vt:lpstr>
      <vt:lpstr>Tabeller</vt:lpstr>
      <vt:lpstr>NFR-budsjett</vt:lpstr>
      <vt:lpstr>RCN budget</vt:lpstr>
      <vt:lpstr>NFR - Inkl.partnere</vt:lpstr>
      <vt:lpstr>NFR-budsjett_FL</vt:lpstr>
      <vt:lpstr>RCN budget_FL</vt:lpstr>
      <vt:lpstr>NFR - Inkl.partnere_FL</vt:lpstr>
      <vt:lpstr>NFR-budsjett-SFF</vt:lpstr>
      <vt:lpstr>NFR - Inkl. partnere SFF</vt:lpstr>
      <vt:lpstr>SFF-tilleggsfin.eksist.</vt:lpstr>
      <vt:lpstr>SFF-tilleggsfin.nye</vt:lpstr>
      <vt:lpstr>Eksternt tilbud oppdrag</vt:lpstr>
      <vt:lpstr>Endringslogg</vt:lpstr>
      <vt:lpstr>NFR - Partner 1</vt:lpstr>
      <vt:lpstr>NFR - Partner 2</vt:lpstr>
      <vt:lpstr>NFR - Partner 3</vt:lpstr>
      <vt:lpstr>NFR - Partner 4</vt:lpstr>
      <vt:lpstr>NFR - Partner 5</vt:lpstr>
      <vt:lpstr>NFR - Partner 6</vt:lpstr>
      <vt:lpstr>NFR - Partner 7</vt:lpstr>
      <vt:lpstr>NFR - Partner 8</vt:lpstr>
      <vt:lpstr>NFR - Partner 9</vt:lpstr>
      <vt:lpstr>NFR - Partner 10</vt:lpstr>
      <vt:lpstr>NFR SFF - Partner 1</vt:lpstr>
      <vt:lpstr>NFR SFF - Partner 2</vt:lpstr>
      <vt:lpstr>NFR SFF - Partner 3</vt:lpstr>
      <vt:lpstr>NFR SFF - Partner 4</vt:lpstr>
      <vt:lpstr>NFR SFF - Partner 5</vt:lpstr>
      <vt:lpstr>NFR SFF - Partner 6</vt:lpstr>
      <vt:lpstr>NFR SFF - Partner 7</vt:lpstr>
      <vt:lpstr>NFR SFF - Partner 8</vt:lpstr>
      <vt:lpstr>NFR SFF - Partner 9</vt:lpstr>
      <vt:lpstr>NFR SFF - Partner 10</vt:lpstr>
      <vt:lpstr>Budsjett!Utskriftsområde</vt:lpstr>
      <vt:lpstr>Budsjett_FL!Utskriftsområde</vt:lpstr>
      <vt:lpstr>'Eksternt tilbud oppdrag'!Utskriftsområde</vt:lpstr>
      <vt:lpstr>Konferansemal!Utskriftsområde</vt:lpstr>
      <vt:lpstr>Leiested!Utskriftsområde</vt:lpstr>
      <vt:lpstr>Prosjektcontroller!Utskriftsområde</vt:lpstr>
      <vt:lpstr>Prosjektcontroller_FL!Utskriftsområde</vt:lpstr>
      <vt:lpstr>Prosjekteier!Utskriftsområde</vt:lpstr>
      <vt:lpstr>Prosjekteier_FL!Utskriftsområde</vt:lpstr>
      <vt:lpstr>Prosjektleder!Utskriftsområde</vt:lpstr>
      <vt:lpstr>Prosjektleder_FL!Utskriftsområde</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Terje Bakke</cp:lastModifiedBy>
  <cp:revision/>
  <dcterms:created xsi:type="dcterms:W3CDTF">2005-03-08T12:09:19Z</dcterms:created>
  <dcterms:modified xsi:type="dcterms:W3CDTF">2026-02-18T14:08:54Z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0x0101005369E5ABA06D26428B173CB6AB55433A</vt:lpwstr>
  </property>
  <property fmtid="{D5CDD505-2E9C-101B-9397-08002B2CF9AE}" pid="3" name="MediaServiceImageTags">
    <vt:lpwstr/>
  </property>
</Properties>
</file>